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Rtrarquivos\clc\SEGECON\2. Atas de Registro de Preços\UDESC\PE 1754.2023 SRP SGPE 50097.2023 - Projetores - VIG. 01.04.2025\"/>
    </mc:Choice>
  </mc:AlternateContent>
  <xr:revisionPtr revIDLastSave="0" documentId="13_ncr:1_{F99DAA88-E118-4B02-AAB2-015E78C2A97D}" xr6:coauthVersionLast="47" xr6:coauthVersionMax="47" xr10:uidLastSave="{00000000-0000-0000-0000-000000000000}"/>
  <bookViews>
    <workbookView xWindow="25974" yWindow="-109" windowWidth="26301" windowHeight="14305" tabRatio="470" xr2:uid="{00000000-000D-0000-FFFF-FFFF00000000}"/>
  </bookViews>
  <sheets>
    <sheet name="CEART" sheetId="75" r:id="rId1"/>
    <sheet name="CEAVI" sheetId="109" r:id="rId2"/>
    <sheet name="CEO" sheetId="111" r:id="rId3"/>
    <sheet name="CERES" sheetId="110" r:id="rId4"/>
    <sheet name="GESTOR" sheetId="91" r:id="rId5"/>
  </sheets>
  <definedNames>
    <definedName name="diasuteis" localSheetId="0">#REF!</definedName>
    <definedName name="diasuteis" localSheetId="4">#REF!</definedName>
    <definedName name="diasuteis">#REF!</definedName>
    <definedName name="Ferias" localSheetId="4">#REF!</definedName>
    <definedName name="Ferias">#REF!</definedName>
    <definedName name="RD" localSheetId="4">OFFSET(#REF!,(MATCH(SMALL(#REF!,ROW()-10),#REF!,0)-1),0)</definedName>
    <definedName name="RD">OFFSET(#REF!,(MATCH(SMALL(#REF!,ROW()-10),#REF!,0)-1),0)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91" l="1"/>
  <c r="J11" i="91"/>
  <c r="H7" i="91"/>
  <c r="J6" i="91"/>
  <c r="J7" i="91"/>
  <c r="G8" i="91"/>
  <c r="G9" i="91"/>
  <c r="G10" i="91"/>
  <c r="J10" i="91" s="1"/>
  <c r="G6" i="91"/>
  <c r="G7" i="91"/>
  <c r="G5" i="91"/>
  <c r="J5" i="91" s="1"/>
  <c r="J10" i="110"/>
  <c r="J9" i="110"/>
  <c r="J8" i="110"/>
  <c r="J6" i="110"/>
  <c r="K6" i="110" s="1"/>
  <c r="L6" i="110" s="1"/>
  <c r="Z12" i="110"/>
  <c r="Y12" i="110"/>
  <c r="X12" i="110"/>
  <c r="W12" i="110"/>
  <c r="V12" i="110"/>
  <c r="U12" i="110"/>
  <c r="T12" i="110"/>
  <c r="S12" i="110"/>
  <c r="R12" i="110"/>
  <c r="Q12" i="110"/>
  <c r="P12" i="110"/>
  <c r="O12" i="110"/>
  <c r="N12" i="110"/>
  <c r="M12" i="110"/>
  <c r="K11" i="110"/>
  <c r="L11" i="110" s="1"/>
  <c r="J11" i="110"/>
  <c r="K10" i="110"/>
  <c r="L10" i="110" s="1"/>
  <c r="K9" i="110"/>
  <c r="L9" i="110" s="1"/>
  <c r="K8" i="110"/>
  <c r="L8" i="110" s="1"/>
  <c r="K7" i="110"/>
  <c r="L7" i="110" s="1"/>
  <c r="J7" i="110"/>
  <c r="K5" i="110"/>
  <c r="L5" i="110" s="1"/>
  <c r="K4" i="110"/>
  <c r="L4" i="110" s="1"/>
  <c r="J11" i="111"/>
  <c r="K11" i="111" s="1"/>
  <c r="L11" i="111" s="1"/>
  <c r="J6" i="111"/>
  <c r="Z12" i="111"/>
  <c r="Y12" i="111"/>
  <c r="X12" i="111"/>
  <c r="W12" i="111"/>
  <c r="V12" i="111"/>
  <c r="U12" i="111"/>
  <c r="T12" i="111"/>
  <c r="S12" i="111"/>
  <c r="R12" i="111"/>
  <c r="Q12" i="111"/>
  <c r="P12" i="111"/>
  <c r="O12" i="111"/>
  <c r="N12" i="111"/>
  <c r="M12" i="111"/>
  <c r="J10" i="111"/>
  <c r="K10" i="111" s="1"/>
  <c r="L10" i="111" s="1"/>
  <c r="J9" i="111"/>
  <c r="K9" i="111" s="1"/>
  <c r="L9" i="111" s="1"/>
  <c r="J8" i="111"/>
  <c r="K8" i="111" s="1"/>
  <c r="L8" i="111" s="1"/>
  <c r="J7" i="111"/>
  <c r="K7" i="111" s="1"/>
  <c r="L7" i="111" s="1"/>
  <c r="K6" i="111"/>
  <c r="L6" i="111" s="1"/>
  <c r="L5" i="111"/>
  <c r="K5" i="111"/>
  <c r="K4" i="111"/>
  <c r="L4" i="111" s="1"/>
  <c r="J11" i="109"/>
  <c r="K11" i="109" s="1"/>
  <c r="L11" i="109" s="1"/>
  <c r="J7" i="109"/>
  <c r="J6" i="109"/>
  <c r="Z12" i="109"/>
  <c r="Y12" i="109"/>
  <c r="X12" i="109"/>
  <c r="W12" i="109"/>
  <c r="V12" i="109"/>
  <c r="U12" i="109"/>
  <c r="T12" i="109"/>
  <c r="S12" i="109"/>
  <c r="R12" i="109"/>
  <c r="Q12" i="109"/>
  <c r="P12" i="109"/>
  <c r="O12" i="109"/>
  <c r="N12" i="109"/>
  <c r="M12" i="109"/>
  <c r="J10" i="109"/>
  <c r="K10" i="109" s="1"/>
  <c r="L10" i="109" s="1"/>
  <c r="L9" i="109"/>
  <c r="K9" i="109"/>
  <c r="J9" i="109"/>
  <c r="L8" i="109"/>
  <c r="K8" i="109"/>
  <c r="J8" i="109"/>
  <c r="K7" i="109"/>
  <c r="L7" i="109" s="1"/>
  <c r="K6" i="109"/>
  <c r="L6" i="109" s="1"/>
  <c r="K5" i="109"/>
  <c r="L5" i="109" s="1"/>
  <c r="K4" i="109"/>
  <c r="L4" i="109" s="1"/>
  <c r="N12" i="75"/>
  <c r="O12" i="75"/>
  <c r="P12" i="75"/>
  <c r="Q12" i="75"/>
  <c r="R12" i="75"/>
  <c r="S12" i="75"/>
  <c r="T12" i="75"/>
  <c r="U12" i="75"/>
  <c r="V12" i="75"/>
  <c r="W12" i="75"/>
  <c r="X12" i="75"/>
  <c r="Y12" i="75"/>
  <c r="Z12" i="75"/>
  <c r="M12" i="75"/>
  <c r="K4" i="75"/>
  <c r="L4" i="75"/>
  <c r="K5" i="75"/>
  <c r="L5" i="75" s="1"/>
  <c r="J9" i="75"/>
  <c r="J10" i="75"/>
  <c r="J11" i="75"/>
  <c r="J8" i="75"/>
  <c r="J7" i="75"/>
  <c r="K6" i="75"/>
  <c r="L6" i="75" s="1"/>
  <c r="H10" i="91" l="1"/>
  <c r="H5" i="91"/>
  <c r="H9" i="91"/>
  <c r="K9" i="91" s="1"/>
  <c r="H8" i="91"/>
  <c r="K8" i="91" s="1"/>
  <c r="J9" i="91"/>
  <c r="J8" i="91"/>
  <c r="I8" i="91" l="1"/>
  <c r="I9" i="91"/>
  <c r="J6" i="75" l="1"/>
  <c r="K10" i="75"/>
  <c r="L10" i="75" s="1"/>
  <c r="K11" i="75"/>
  <c r="L11" i="75" s="1"/>
  <c r="K7" i="75" l="1"/>
  <c r="H6" i="91" s="1"/>
  <c r="K8" i="75"/>
  <c r="K5" i="91" l="1"/>
  <c r="K6" i="91"/>
  <c r="L8" i="75"/>
  <c r="L7" i="75"/>
  <c r="I6" i="91" l="1"/>
  <c r="I5" i="91"/>
  <c r="G4" i="91"/>
  <c r="J4" i="91" s="1"/>
  <c r="K9" i="75"/>
  <c r="G14" i="91"/>
  <c r="I7" i="91" l="1"/>
  <c r="K7" i="91"/>
  <c r="H4" i="91"/>
  <c r="L9" i="75"/>
  <c r="K4" i="91" l="1"/>
  <c r="I4" i="91"/>
  <c r="K10" i="91" l="1"/>
  <c r="K11" i="91" s="1"/>
  <c r="I10" i="91"/>
  <c r="I11" i="91" s="1"/>
  <c r="G15" i="91"/>
  <c r="G13" i="91"/>
  <c r="K16" i="91" l="1"/>
  <c r="K17" i="91" l="1"/>
</calcChain>
</file>

<file path=xl/sharedStrings.xml><?xml version="1.0" encoding="utf-8"?>
<sst xmlns="http://schemas.openxmlformats.org/spreadsheetml/2006/main" count="400" uniqueCount="64">
  <si>
    <t>Saldo / Automático</t>
  </si>
  <si>
    <t>Preço UNITÁRIO (R$)</t>
  </si>
  <si>
    <t>ALERTA</t>
  </si>
  <si>
    <t>Item</t>
  </si>
  <si>
    <t>Unidade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</si>
  <si>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</si>
  <si>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</si>
  <si>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</si>
  <si>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</si>
  <si>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</si>
  <si>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</si>
  <si>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</si>
  <si>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</si>
  <si>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</si>
  <si>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CENTRO PARTICIPANTE: GESTOR</t>
  </si>
  <si>
    <t>Especificação</t>
  </si>
  <si>
    <t>Grupo-Classe</t>
  </si>
  <si>
    <t>Código NUC</t>
  </si>
  <si>
    <t>Detalhamento</t>
  </si>
  <si>
    <t>Empresa Vencedora</t>
  </si>
  <si>
    <t>MICROTECNICA INFORMATICA LTDA</t>
  </si>
  <si>
    <t>Marca/Modelo</t>
  </si>
  <si>
    <t>peça</t>
  </si>
  <si>
    <t>MWV WEB SITE COMÉRCIO DE PRODUTOS ELETROELETRÔNICOS LTDA ME</t>
  </si>
  <si>
    <t>PROCESSO: PE 1754/2023</t>
  </si>
  <si>
    <t>OBJETO: AQUISIÇÃO DE PROJETORES MULTIMÍDIA PARA A UDESC</t>
  </si>
  <si>
    <t>VIGÊNCIA DA ATA: 01/04/2023 até 01/04/2025</t>
  </si>
  <si>
    <t xml:space="preserve"> AF nº xxxx/2024 Qtde.</t>
  </si>
  <si>
    <t>CENTRO PARTICIPANTE: CEART</t>
  </si>
  <si>
    <t>CEK INFORMATICA EIRELI</t>
  </si>
  <si>
    <t>Projetor Multimidia Avançado 4K (CEART)</t>
  </si>
  <si>
    <t>Optoma/UHD38 + acessorios</t>
  </si>
  <si>
    <t>24 03</t>
  </si>
  <si>
    <t>01277 7 019</t>
  </si>
  <si>
    <t xml:space="preserve">449052.33 </t>
  </si>
  <si>
    <t>FRACASSADO</t>
  </si>
  <si>
    <t>Projetor Multimidia Avançado FHD (CEART)</t>
  </si>
  <si>
    <t>Epson/FH52</t>
  </si>
  <si>
    <t>R.S. VAREJO EIRELI</t>
  </si>
  <si>
    <t>Suporte Longo de Projetores (CERES)</t>
  </si>
  <si>
    <t>NIEHUES COMERCIO E REPRESENTACOES LTDA</t>
  </si>
  <si>
    <t>Suporte Curto de Projetores (CERES)</t>
  </si>
  <si>
    <t>TOTALPOWER SOLUCOES DE TECNOLOGIA</t>
  </si>
  <si>
    <t>Kit 5 Bolsas/Maletas para Projetores (CERES)</t>
  </si>
  <si>
    <t>C. E. N. BARROS LTDA</t>
  </si>
  <si>
    <t>Projetor Interativo (CEAVI)</t>
  </si>
  <si>
    <t>Central Suportes / CPR900WH</t>
  </si>
  <si>
    <t xml:space="preserve">10 04 </t>
  </si>
  <si>
    <t>09906 6 002</t>
  </si>
  <si>
    <t>449052.36</t>
  </si>
  <si>
    <t>ELG/PRO100W</t>
  </si>
  <si>
    <t>Epson / Nec Sony LG E Outros</t>
  </si>
  <si>
    <t xml:space="preserve">25 02 </t>
  </si>
  <si>
    <t>10404-3-004</t>
  </si>
  <si>
    <t>339030.29</t>
  </si>
  <si>
    <t>Epson / BrightLink 1485Fi+</t>
  </si>
  <si>
    <t>__/__/____</t>
  </si>
  <si>
    <t>Peça</t>
  </si>
  <si>
    <t>CENTRO PARTICIPANTE: CEAVI</t>
  </si>
  <si>
    <t>CENTRO PARTICIPANTE: CEO</t>
  </si>
  <si>
    <t>CENTRO PARTICIPANTE: CERES</t>
  </si>
  <si>
    <r>
      <t xml:space="preserve">Projetor Multimídia Básico - </t>
    </r>
    <r>
      <rPr>
        <i/>
        <sz val="12"/>
        <rFont val="Calibri"/>
        <family val="2"/>
        <scheme val="minor"/>
      </rPr>
      <t>descrição anexa</t>
    </r>
  </si>
  <si>
    <r>
      <t>EPSON/</t>
    </r>
    <r>
      <rPr>
        <sz val="12"/>
        <rFont val="Calibri"/>
        <family val="2"/>
        <scheme val="minor"/>
      </rPr>
      <t xml:space="preserve">POWERLITE E20 XGA 3400 LUMENS - V11H981020 </t>
    </r>
  </si>
  <si>
    <t>Atualizado em 03/04/2024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</si>
</sst>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&quot;R$&quot;\ #,##0.00"/>
  </numFmts>
  <fonts count="12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rgb="FFC0000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4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7" fillId="0" borderId="0" applyFill="0" applyBorder="0" applyAlignment="0" applyProtection="0"/>
    <xf numFmtId="0" fontId="8" fillId="0" borderId="0"/>
    <xf numFmtId="0" fontId="1" fillId="0" borderId="0"/>
    <xf numFmtId="0" fontId="1" fillId="0" borderId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7" fillId="0" borderId="0" applyFill="0" applyBorder="0" applyAlignment="0" applyProtection="0"/>
    <xf numFmtId="44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7" fillId="0" borderId="0" applyFill="0" applyBorder="0" applyAlignment="0" applyProtection="0"/>
    <xf numFmtId="44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7" fillId="0" borderId="0" applyFill="0" applyBorder="0" applyAlignment="0" applyProtection="0"/>
    <xf numFmtId="44" fontId="1" fillId="0" borderId="0" applyFill="0" applyBorder="0" applyAlignment="0" applyProtection="0"/>
  </cellStyleXfs>
  <cellXfs count="125">
    <xf numFmtId="0" fontId="0" fillId="0" borderId="0" xfId="0"/>
    <xf numFmtId="168" fontId="4" fillId="8" borderId="2" xfId="1" applyNumberFormat="1" applyFont="1" applyFill="1" applyBorder="1" applyAlignment="1" applyProtection="1">
      <alignment horizontal="right"/>
      <protection locked="0"/>
    </xf>
    <xf numFmtId="168" fontId="4" fillId="8" borderId="3" xfId="1" applyNumberFormat="1" applyFont="1" applyFill="1" applyBorder="1" applyAlignment="1" applyProtection="1">
      <alignment horizontal="right"/>
      <protection locked="0"/>
    </xf>
    <xf numFmtId="9" fontId="4" fillId="8" borderId="4" xfId="12" applyFont="1" applyFill="1" applyBorder="1" applyAlignment="1" applyProtection="1">
      <alignment horizontal="right"/>
      <protection locked="0"/>
    </xf>
    <xf numFmtId="2" fontId="4" fillId="8" borderId="3" xfId="1" applyNumberFormat="1" applyFont="1" applyFill="1" applyBorder="1" applyAlignment="1">
      <alignment horizontal="right"/>
    </xf>
    <xf numFmtId="0" fontId="4" fillId="8" borderId="8" xfId="1" applyFont="1" applyFill="1" applyBorder="1" applyAlignment="1" applyProtection="1">
      <alignment horizontal="left"/>
      <protection locked="0"/>
    </xf>
    <xf numFmtId="0" fontId="4" fillId="8" borderId="12" xfId="1" applyFont="1" applyFill="1" applyBorder="1" applyAlignment="1" applyProtection="1">
      <alignment horizontal="left"/>
      <protection locked="0"/>
    </xf>
    <xf numFmtId="0" fontId="4" fillId="8" borderId="9" xfId="1" applyFont="1" applyFill="1" applyBorder="1" applyAlignment="1" applyProtection="1">
      <alignment horizontal="left"/>
      <protection locked="0"/>
    </xf>
    <xf numFmtId="0" fontId="4" fillId="8" borderId="0" xfId="1" applyFont="1" applyFill="1" applyBorder="1" applyAlignment="1" applyProtection="1">
      <alignment horizontal="left"/>
      <protection locked="0"/>
    </xf>
    <xf numFmtId="0" fontId="4" fillId="8" borderId="10" xfId="1" applyFont="1" applyFill="1" applyBorder="1" applyAlignment="1" applyProtection="1">
      <alignment horizontal="left"/>
      <protection locked="0"/>
    </xf>
    <xf numFmtId="0" fontId="4" fillId="8" borderId="11" xfId="1" applyFont="1" applyFill="1" applyBorder="1" applyAlignment="1" applyProtection="1">
      <alignment horizontal="left"/>
      <protection locked="0"/>
    </xf>
    <xf numFmtId="0" fontId="5" fillId="10" borderId="1" xfId="0" applyNumberFormat="1" applyFont="1" applyFill="1" applyBorder="1" applyAlignment="1">
      <alignment horizontal="center" vertical="center" wrapText="1"/>
    </xf>
    <xf numFmtId="0" fontId="5" fillId="12" borderId="1" xfId="0" applyNumberFormat="1" applyFont="1" applyFill="1" applyBorder="1" applyAlignment="1">
      <alignment horizontal="center" vertical="center" wrapText="1"/>
    </xf>
    <xf numFmtId="41" fontId="4" fillId="6" borderId="1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7" borderId="1" xfId="8" applyFont="1" applyFill="1" applyBorder="1" applyAlignment="1">
      <alignment vertical="center" wrapText="1"/>
    </xf>
    <xf numFmtId="44" fontId="4" fillId="7" borderId="1" xfId="1" applyNumberFormat="1" applyFont="1" applyFill="1" applyBorder="1" applyAlignment="1">
      <alignment vertical="center" wrapText="1"/>
    </xf>
    <xf numFmtId="0" fontId="6" fillId="12" borderId="1" xfId="0" applyFont="1" applyFill="1" applyBorder="1" applyAlignment="1">
      <alignment horizontal="center" vertical="center"/>
    </xf>
    <xf numFmtId="0" fontId="4" fillId="8" borderId="5" xfId="1" applyFont="1" applyFill="1" applyBorder="1" applyAlignment="1" applyProtection="1">
      <alignment horizontal="left"/>
      <protection locked="0"/>
    </xf>
    <xf numFmtId="0" fontId="4" fillId="8" borderId="6" xfId="1" applyFont="1" applyFill="1" applyBorder="1" applyAlignment="1" applyProtection="1">
      <alignment horizontal="left"/>
      <protection locked="0"/>
    </xf>
    <xf numFmtId="0" fontId="4" fillId="8" borderId="7" xfId="1" applyFont="1" applyFill="1" applyBorder="1" applyAlignment="1" applyProtection="1">
      <alignment horizontal="left"/>
      <protection locked="0"/>
    </xf>
    <xf numFmtId="0" fontId="4" fillId="8" borderId="1" xfId="1" applyFont="1" applyFill="1" applyBorder="1" applyAlignment="1">
      <alignment vertical="center" wrapText="1"/>
    </xf>
    <xf numFmtId="0" fontId="9" fillId="6" borderId="1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6" fillId="12" borderId="1" xfId="0" applyNumberFormat="1" applyFont="1" applyFill="1" applyBorder="1" applyAlignment="1">
      <alignment horizontal="center" vertical="center" wrapText="1"/>
    </xf>
    <xf numFmtId="0" fontId="6" fillId="10" borderId="1" xfId="0" applyNumberFormat="1" applyFont="1" applyFill="1" applyBorder="1" applyAlignment="1">
      <alignment horizontal="center" vertical="center" wrapText="1"/>
    </xf>
    <xf numFmtId="0" fontId="4" fillId="7" borderId="5" xfId="0" applyNumberFormat="1" applyFont="1" applyFill="1" applyBorder="1" applyAlignment="1">
      <alignment vertical="center" wrapText="1"/>
    </xf>
    <xf numFmtId="0" fontId="4" fillId="7" borderId="7" xfId="0" applyNumberFormat="1" applyFont="1" applyFill="1" applyBorder="1" applyAlignment="1">
      <alignment vertical="center" wrapText="1"/>
    </xf>
    <xf numFmtId="0" fontId="4" fillId="7" borderId="6" xfId="0" applyNumberFormat="1" applyFont="1" applyFill="1" applyBorder="1" applyAlignment="1">
      <alignment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wrapText="1"/>
    </xf>
    <xf numFmtId="44" fontId="5" fillId="14" borderId="1" xfId="0" applyNumberFormat="1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 wrapText="1"/>
    </xf>
    <xf numFmtId="165" fontId="4" fillId="14" borderId="1" xfId="3" applyFont="1" applyFill="1" applyBorder="1" applyAlignment="1" applyProtection="1">
      <alignment horizontal="center" vertical="center" wrapText="1"/>
    </xf>
    <xf numFmtId="0" fontId="4" fillId="14" borderId="1" xfId="1" applyFont="1" applyFill="1" applyBorder="1" applyAlignment="1" applyProtection="1">
      <alignment horizontal="center" vertical="center" wrapText="1"/>
    </xf>
    <xf numFmtId="166" fontId="4" fillId="14" borderId="1" xfId="1" applyNumberFormat="1" applyFont="1" applyFill="1" applyBorder="1" applyAlignment="1">
      <alignment horizontal="center" vertical="center" wrapText="1"/>
    </xf>
    <xf numFmtId="0" fontId="4" fillId="14" borderId="1" xfId="1" applyFont="1" applyFill="1" applyBorder="1" applyAlignment="1" applyProtection="1">
      <alignment horizontal="center" vertical="center" wrapText="1"/>
      <protection locked="0"/>
    </xf>
    <xf numFmtId="1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vertical="center" wrapText="1"/>
    </xf>
    <xf numFmtId="0" fontId="9" fillId="6" borderId="5" xfId="1" applyFont="1" applyFill="1" applyBorder="1" applyAlignment="1">
      <alignment horizontal="center" vertical="center" wrapText="1"/>
    </xf>
    <xf numFmtId="0" fontId="9" fillId="6" borderId="6" xfId="1" applyFont="1" applyFill="1" applyBorder="1" applyAlignment="1">
      <alignment horizontal="center" vertical="center" wrapText="1"/>
    </xf>
    <xf numFmtId="0" fontId="9" fillId="6" borderId="17" xfId="1" applyFont="1" applyFill="1" applyBorder="1" applyAlignment="1">
      <alignment horizontal="center" vertical="center" wrapText="1"/>
    </xf>
    <xf numFmtId="0" fontId="4" fillId="6" borderId="13" xfId="1" applyNumberFormat="1" applyFont="1" applyFill="1" applyBorder="1" applyAlignment="1">
      <alignment horizontal="center" vertical="center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12" borderId="4" xfId="1" applyFont="1" applyFill="1" applyBorder="1" applyAlignment="1">
      <alignment horizontal="center" vertical="center" wrapText="1"/>
    </xf>
    <xf numFmtId="0" fontId="10" fillId="12" borderId="14" xfId="1" applyFont="1" applyFill="1" applyBorder="1" applyAlignment="1">
      <alignment horizontal="center" vertical="center" wrapText="1"/>
    </xf>
    <xf numFmtId="0" fontId="10" fillId="12" borderId="4" xfId="0" applyFont="1" applyFill="1" applyBorder="1" applyAlignment="1">
      <alignment horizontal="center" vertical="center" wrapText="1"/>
    </xf>
    <xf numFmtId="49" fontId="10" fillId="12" borderId="16" xfId="1" applyNumberFormat="1" applyFont="1" applyFill="1" applyBorder="1" applyAlignment="1">
      <alignment horizontal="center" vertical="center"/>
    </xf>
    <xf numFmtId="0" fontId="10" fillId="12" borderId="4" xfId="1" applyFont="1" applyFill="1" applyBorder="1" applyAlignment="1">
      <alignment horizontal="center" vertical="center"/>
    </xf>
    <xf numFmtId="4" fontId="10" fillId="0" borderId="4" xfId="1" applyNumberFormat="1" applyFont="1" applyFill="1" applyBorder="1" applyAlignment="1">
      <alignment horizontal="center" vertical="center"/>
    </xf>
    <xf numFmtId="0" fontId="10" fillId="6" borderId="13" xfId="1" applyNumberFormat="1" applyFont="1" applyFill="1" applyBorder="1" applyAlignment="1">
      <alignment horizontal="center" vertical="center"/>
    </xf>
    <xf numFmtId="0" fontId="10" fillId="10" borderId="1" xfId="1" applyFont="1" applyFill="1" applyBorder="1" applyAlignment="1">
      <alignment horizontal="center" vertical="center" wrapText="1"/>
    </xf>
    <xf numFmtId="0" fontId="10" fillId="10" borderId="13" xfId="1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  <xf numFmtId="0" fontId="10" fillId="10" borderId="14" xfId="1" applyFont="1" applyFill="1" applyBorder="1" applyAlignment="1">
      <alignment horizontal="center" vertical="center" wrapText="1"/>
    </xf>
    <xf numFmtId="49" fontId="10" fillId="10" borderId="7" xfId="1" applyNumberFormat="1" applyFont="1" applyFill="1" applyBorder="1" applyAlignment="1">
      <alignment horizontal="center" vertical="center"/>
    </xf>
    <xf numFmtId="0" fontId="10" fillId="10" borderId="1" xfId="1" applyFont="1" applyFill="1" applyBorder="1" applyAlignment="1">
      <alignment horizontal="center" vertical="center"/>
    </xf>
    <xf numFmtId="4" fontId="10" fillId="10" borderId="1" xfId="1" applyNumberFormat="1" applyFont="1" applyFill="1" applyBorder="1" applyAlignment="1">
      <alignment horizontal="center" vertical="center"/>
    </xf>
    <xf numFmtId="0" fontId="4" fillId="12" borderId="1" xfId="1" applyFont="1" applyFill="1" applyBorder="1" applyAlignment="1">
      <alignment horizontal="center" vertical="center" wrapText="1"/>
    </xf>
    <xf numFmtId="0" fontId="4" fillId="12" borderId="13" xfId="1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4" fillId="10" borderId="1" xfId="1" applyFont="1" applyFill="1" applyBorder="1" applyAlignment="1">
      <alignment horizontal="center" vertical="center" wrapText="1"/>
    </xf>
    <xf numFmtId="0" fontId="4" fillId="10" borderId="13" xfId="1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10" borderId="14" xfId="1" applyFont="1" applyFill="1" applyBorder="1" applyAlignment="1">
      <alignment horizontal="center" vertical="center" wrapText="1"/>
    </xf>
    <xf numFmtId="0" fontId="4" fillId="10" borderId="15" xfId="1" applyFont="1" applyFill="1" applyBorder="1" applyAlignment="1">
      <alignment horizontal="center" vertical="center"/>
    </xf>
    <xf numFmtId="0" fontId="4" fillId="10" borderId="13" xfId="1" applyFont="1" applyFill="1" applyBorder="1" applyAlignment="1">
      <alignment horizontal="center" vertical="center"/>
    </xf>
    <xf numFmtId="4" fontId="4" fillId="10" borderId="1" xfId="1" applyNumberFormat="1" applyFont="1" applyFill="1" applyBorder="1" applyAlignment="1">
      <alignment horizontal="center" vertical="center"/>
    </xf>
    <xf numFmtId="0" fontId="4" fillId="12" borderId="14" xfId="1" applyFont="1" applyFill="1" applyBorder="1" applyAlignment="1">
      <alignment horizontal="center" vertical="center" wrapText="1"/>
    </xf>
    <xf numFmtId="0" fontId="4" fillId="12" borderId="15" xfId="1" applyFont="1" applyFill="1" applyBorder="1" applyAlignment="1">
      <alignment horizontal="center" vertical="center"/>
    </xf>
    <xf numFmtId="0" fontId="4" fillId="12" borderId="13" xfId="1" applyFont="1" applyFill="1" applyBorder="1" applyAlignment="1">
      <alignment horizontal="center" vertical="center"/>
    </xf>
    <xf numFmtId="4" fontId="4" fillId="12" borderId="1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4" fillId="0" borderId="0" xfId="1" applyFont="1" applyFill="1" applyAlignment="1" applyProtection="1">
      <alignment wrapText="1"/>
      <protection locked="0"/>
    </xf>
    <xf numFmtId="166" fontId="10" fillId="0" borderId="0" xfId="0" applyNumberFormat="1" applyFont="1" applyFill="1" applyAlignment="1">
      <alignment horizontal="center" vertical="center" wrapText="1"/>
    </xf>
    <xf numFmtId="3" fontId="4" fillId="0" borderId="0" xfId="1" applyNumberFormat="1" applyFont="1" applyAlignment="1" applyProtection="1">
      <alignment wrapText="1"/>
      <protection locked="0"/>
    </xf>
    <xf numFmtId="44" fontId="4" fillId="0" borderId="0" xfId="8" applyFont="1" applyAlignment="1" applyProtection="1">
      <alignment wrapText="1"/>
      <protection locked="0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1" applyFont="1" applyAlignment="1" applyProtection="1">
      <alignment wrapText="1"/>
      <protection locked="0"/>
    </xf>
    <xf numFmtId="0" fontId="10" fillId="12" borderId="0" xfId="1" applyFont="1" applyFill="1" applyBorder="1" applyAlignment="1">
      <alignment horizontal="center" vertical="center" wrapText="1"/>
    </xf>
    <xf numFmtId="0" fontId="4" fillId="12" borderId="4" xfId="1" applyFont="1" applyFill="1" applyBorder="1" applyAlignment="1">
      <alignment horizontal="center" vertical="center" wrapText="1"/>
    </xf>
    <xf numFmtId="49" fontId="4" fillId="12" borderId="16" xfId="1" applyNumberFormat="1" applyFont="1" applyFill="1" applyBorder="1" applyAlignment="1">
      <alignment horizontal="center" vertical="center"/>
    </xf>
    <xf numFmtId="0" fontId="4" fillId="12" borderId="4" xfId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/>
    </xf>
    <xf numFmtId="49" fontId="4" fillId="10" borderId="7" xfId="1" applyNumberFormat="1" applyFont="1" applyFill="1" applyBorder="1" applyAlignment="1">
      <alignment horizontal="center" vertical="center"/>
    </xf>
    <xf numFmtId="0" fontId="4" fillId="10" borderId="1" xfId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10" fillId="10" borderId="15" xfId="1" applyFont="1" applyFill="1" applyBorder="1" applyAlignment="1">
      <alignment horizontal="center" vertical="center"/>
    </xf>
    <xf numFmtId="0" fontId="10" fillId="10" borderId="13" xfId="1" applyFont="1" applyFill="1" applyBorder="1" applyAlignment="1">
      <alignment horizontal="center" vertical="center"/>
    </xf>
    <xf numFmtId="0" fontId="10" fillId="12" borderId="1" xfId="1" applyFont="1" applyFill="1" applyBorder="1" applyAlignment="1">
      <alignment horizontal="center" vertical="center" wrapText="1"/>
    </xf>
    <xf numFmtId="0" fontId="10" fillId="12" borderId="13" xfId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center"/>
    </xf>
    <xf numFmtId="0" fontId="10" fillId="12" borderId="15" xfId="1" applyFont="1" applyFill="1" applyBorder="1" applyAlignment="1">
      <alignment horizontal="center" vertical="center"/>
    </xf>
    <xf numFmtId="0" fontId="10" fillId="12" borderId="13" xfId="1" applyFont="1" applyFill="1" applyBorder="1" applyAlignment="1">
      <alignment horizontal="center" vertical="center"/>
    </xf>
    <xf numFmtId="4" fontId="10" fillId="12" borderId="1" xfId="1" applyNumberFormat="1" applyFont="1" applyFill="1" applyBorder="1" applyAlignment="1">
      <alignment horizontal="center" vertical="center"/>
    </xf>
    <xf numFmtId="0" fontId="4" fillId="11" borderId="5" xfId="0" applyNumberFormat="1" applyFont="1" applyFill="1" applyBorder="1" applyAlignment="1">
      <alignment vertical="center" wrapText="1"/>
    </xf>
    <xf numFmtId="0" fontId="4" fillId="11" borderId="7" xfId="0" applyNumberFormat="1" applyFont="1" applyFill="1" applyBorder="1" applyAlignment="1">
      <alignment vertical="center" wrapText="1"/>
    </xf>
    <xf numFmtId="0" fontId="4" fillId="11" borderId="6" xfId="0" applyNumberFormat="1" applyFont="1" applyFill="1" applyBorder="1" applyAlignment="1">
      <alignment vertical="center" wrapText="1"/>
    </xf>
    <xf numFmtId="44" fontId="5" fillId="13" borderId="1" xfId="0" applyNumberFormat="1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165" fontId="4" fillId="13" borderId="1" xfId="3" applyFont="1" applyFill="1" applyBorder="1" applyAlignment="1" applyProtection="1">
      <alignment horizontal="center" vertical="center" wrapText="1"/>
    </xf>
    <xf numFmtId="0" fontId="4" fillId="13" borderId="1" xfId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44" fontId="4" fillId="0" borderId="0" xfId="1" applyNumberFormat="1" applyFont="1" applyAlignment="1">
      <alignment wrapText="1"/>
    </xf>
    <xf numFmtId="41" fontId="10" fillId="0" borderId="0" xfId="1" applyNumberFormat="1" applyFont="1" applyFill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169" fontId="10" fillId="0" borderId="1" xfId="1" applyNumberFormat="1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 wrapText="1"/>
    </xf>
    <xf numFmtId="169" fontId="10" fillId="10" borderId="1" xfId="1" applyNumberFormat="1" applyFont="1" applyFill="1" applyBorder="1" applyAlignment="1">
      <alignment horizontal="center" vertical="center"/>
    </xf>
    <xf numFmtId="0" fontId="5" fillId="10" borderId="18" xfId="0" applyNumberFormat="1" applyFont="1" applyFill="1" applyBorder="1" applyAlignment="1">
      <alignment horizontal="center" vertical="center" wrapText="1"/>
    </xf>
    <xf numFmtId="0" fontId="10" fillId="10" borderId="18" xfId="1" applyFont="1" applyFill="1" applyBorder="1" applyAlignment="1">
      <alignment horizontal="center" vertical="center" wrapText="1"/>
    </xf>
    <xf numFmtId="0" fontId="10" fillId="10" borderId="19" xfId="1" applyFont="1" applyFill="1" applyBorder="1" applyAlignment="1">
      <alignment horizontal="center" vertical="center" wrapText="1"/>
    </xf>
    <xf numFmtId="0" fontId="10" fillId="12" borderId="19" xfId="1" applyFont="1" applyFill="1" applyBorder="1" applyAlignment="1">
      <alignment horizontal="center" vertical="center" wrapText="1"/>
    </xf>
    <xf numFmtId="169" fontId="10" fillId="12" borderId="1" xfId="1" applyNumberFormat="1" applyFont="1" applyFill="1" applyBorder="1" applyAlignment="1">
      <alignment horizontal="center" vertical="center"/>
    </xf>
    <xf numFmtId="3" fontId="4" fillId="0" borderId="0" xfId="1" applyNumberFormat="1" applyFont="1" applyAlignment="1" applyProtection="1">
      <alignment horizontal="center" wrapText="1"/>
      <protection locked="0"/>
    </xf>
  </cellXfs>
  <cellStyles count="84">
    <cellStyle name="Moeda 2" xfId="5" xr:uid="{00000000-0005-0000-0000-000000000000}"/>
    <cellStyle name="Moeda 2 2" xfId="9" xr:uid="{00000000-0005-0000-0000-000001000000}"/>
    <cellStyle name="Moeda 2 3" xfId="18" xr:uid="{00000000-0005-0000-0000-000040000000}"/>
    <cellStyle name="Moeda 2 3 2" xfId="34" xr:uid="{00000000-0005-0000-0000-000040000000}"/>
    <cellStyle name="Moeda 2 3 3" xfId="23" xr:uid="{00000000-0005-0000-0000-000040000000}"/>
    <cellStyle name="Moeda 2 3 4" xfId="46" xr:uid="{00000000-0005-0000-0000-000040000000}"/>
    <cellStyle name="Moeda 2 3 5" xfId="58" xr:uid="{00000000-0005-0000-0000-000040000000}"/>
    <cellStyle name="Moeda 2 3 6" xfId="70" xr:uid="{00000000-0005-0000-0000-000040000000}"/>
    <cellStyle name="Moeda 2 3 7" xfId="82" xr:uid="{00000000-0005-0000-0000-000040000000}"/>
    <cellStyle name="Moeda 2 4" xfId="22" xr:uid="{00000000-0005-0000-0000-000044000000}"/>
    <cellStyle name="Moeda 2 4 2" xfId="35" xr:uid="{00000000-0005-0000-0000-000044000000}"/>
    <cellStyle name="Moeda 2 4 3" xfId="47" xr:uid="{00000000-0005-0000-0000-000044000000}"/>
    <cellStyle name="Moeda 2 4 4" xfId="59" xr:uid="{00000000-0005-0000-0000-000044000000}"/>
    <cellStyle name="Moeda 2 4 5" xfId="71" xr:uid="{00000000-0005-0000-0000-000044000000}"/>
    <cellStyle name="Moeda 2 4 6" xfId="83" xr:uid="{00000000-0005-0000-0000-000044000000}"/>
    <cellStyle name="Moeda 3" xfId="8" xr:uid="{00000000-0005-0000-0000-000002000000}"/>
    <cellStyle name="Moeda 3 2" xfId="15" xr:uid="{00000000-0005-0000-0000-000002000000}"/>
    <cellStyle name="Moeda 3 2 2" xfId="31" xr:uid="{00000000-0005-0000-0000-000002000000}"/>
    <cellStyle name="Moeda 3 2 3" xfId="43" xr:uid="{00000000-0005-0000-0000-000002000000}"/>
    <cellStyle name="Moeda 3 2 4" xfId="55" xr:uid="{00000000-0005-0000-0000-000002000000}"/>
    <cellStyle name="Moeda 3 2 5" xfId="67" xr:uid="{00000000-0005-0000-0000-000002000000}"/>
    <cellStyle name="Moeda 3 2 6" xfId="79" xr:uid="{00000000-0005-0000-0000-000002000000}"/>
    <cellStyle name="Moeda 3 3" xfId="26" xr:uid="{00000000-0005-0000-0000-000002000000}"/>
    <cellStyle name="Moeda 3 4" xfId="38" xr:uid="{00000000-0005-0000-0000-000002000000}"/>
    <cellStyle name="Moeda 3 5" xfId="50" xr:uid="{00000000-0005-0000-0000-000002000000}"/>
    <cellStyle name="Moeda 3 6" xfId="62" xr:uid="{00000000-0005-0000-0000-000002000000}"/>
    <cellStyle name="Moeda 3 7" xfId="74" xr:uid="{00000000-0005-0000-0000-000002000000}"/>
    <cellStyle name="Normal" xfId="0" builtinId="0"/>
    <cellStyle name="Normal 2" xfId="1" xr:uid="{00000000-0005-0000-0000-000004000000}"/>
    <cellStyle name="Normal 2 2" xfId="19" xr:uid="{00000000-0005-0000-0000-000041000000}"/>
    <cellStyle name="Normal 3 2" xfId="20" xr:uid="{00000000-0005-0000-0000-000042000000}"/>
    <cellStyle name="Normal 4" xfId="21" xr:uid="{00000000-0005-0000-0000-000043000000}"/>
    <cellStyle name="Porcentagem 2" xfId="12" xr:uid="{00000000-0005-0000-0000-000005000000}"/>
    <cellStyle name="Separador de milhares 2" xfId="2" xr:uid="{00000000-0005-0000-0000-000006000000}"/>
    <cellStyle name="Separador de milhares 2 2" xfId="7" xr:uid="{00000000-0005-0000-0000-000007000000}"/>
    <cellStyle name="Separador de milhares 2 2 2" xfId="11" xr:uid="{00000000-0005-0000-0000-000008000000}"/>
    <cellStyle name="Separador de milhares 2 2 2 2" xfId="17" xr:uid="{00000000-0005-0000-0000-000008000000}"/>
    <cellStyle name="Separador de milhares 2 2 2 2 2" xfId="33" xr:uid="{00000000-0005-0000-0000-000008000000}"/>
    <cellStyle name="Separador de milhares 2 2 2 2 3" xfId="45" xr:uid="{00000000-0005-0000-0000-000008000000}"/>
    <cellStyle name="Separador de milhares 2 2 2 2 4" xfId="57" xr:uid="{00000000-0005-0000-0000-000008000000}"/>
    <cellStyle name="Separador de milhares 2 2 2 2 5" xfId="69" xr:uid="{00000000-0005-0000-0000-000008000000}"/>
    <cellStyle name="Separador de milhares 2 2 2 2 6" xfId="81" xr:uid="{00000000-0005-0000-0000-000008000000}"/>
    <cellStyle name="Separador de milhares 2 2 2 3" xfId="28" xr:uid="{00000000-0005-0000-0000-000008000000}"/>
    <cellStyle name="Separador de milhares 2 2 2 4" xfId="40" xr:uid="{00000000-0005-0000-0000-000008000000}"/>
    <cellStyle name="Separador de milhares 2 2 2 5" xfId="52" xr:uid="{00000000-0005-0000-0000-000008000000}"/>
    <cellStyle name="Separador de milhares 2 2 2 6" xfId="64" xr:uid="{00000000-0005-0000-0000-000008000000}"/>
    <cellStyle name="Separador de milhares 2 2 2 7" xfId="76" xr:uid="{00000000-0005-0000-0000-000008000000}"/>
    <cellStyle name="Separador de milhares 2 2 3" xfId="14" xr:uid="{00000000-0005-0000-0000-000007000000}"/>
    <cellStyle name="Separador de milhares 2 2 3 2" xfId="30" xr:uid="{00000000-0005-0000-0000-000007000000}"/>
    <cellStyle name="Separador de milhares 2 2 3 3" xfId="42" xr:uid="{00000000-0005-0000-0000-000007000000}"/>
    <cellStyle name="Separador de milhares 2 2 3 4" xfId="54" xr:uid="{00000000-0005-0000-0000-000007000000}"/>
    <cellStyle name="Separador de milhares 2 2 3 5" xfId="66" xr:uid="{00000000-0005-0000-0000-000007000000}"/>
    <cellStyle name="Separador de milhares 2 2 3 6" xfId="78" xr:uid="{00000000-0005-0000-0000-000007000000}"/>
    <cellStyle name="Separador de milhares 2 2 4" xfId="25" xr:uid="{00000000-0005-0000-0000-000007000000}"/>
    <cellStyle name="Separador de milhares 2 2 5" xfId="37" xr:uid="{00000000-0005-0000-0000-000007000000}"/>
    <cellStyle name="Separador de milhares 2 2 6" xfId="49" xr:uid="{00000000-0005-0000-0000-000007000000}"/>
    <cellStyle name="Separador de milhares 2 2 7" xfId="61" xr:uid="{00000000-0005-0000-0000-000007000000}"/>
    <cellStyle name="Separador de milhares 2 2 8" xfId="73" xr:uid="{00000000-0005-0000-0000-000007000000}"/>
    <cellStyle name="Separador de milhares 2 3" xfId="6" xr:uid="{00000000-0005-0000-0000-000009000000}"/>
    <cellStyle name="Separador de milhares 2 3 2" xfId="10" xr:uid="{00000000-0005-0000-0000-00000A000000}"/>
    <cellStyle name="Separador de milhares 2 3 2 2" xfId="16" xr:uid="{00000000-0005-0000-0000-00000A000000}"/>
    <cellStyle name="Separador de milhares 2 3 2 2 2" xfId="32" xr:uid="{00000000-0005-0000-0000-00000A000000}"/>
    <cellStyle name="Separador de milhares 2 3 2 2 3" xfId="44" xr:uid="{00000000-0005-0000-0000-00000A000000}"/>
    <cellStyle name="Separador de milhares 2 3 2 2 4" xfId="56" xr:uid="{00000000-0005-0000-0000-00000A000000}"/>
    <cellStyle name="Separador de milhares 2 3 2 2 5" xfId="68" xr:uid="{00000000-0005-0000-0000-00000A000000}"/>
    <cellStyle name="Separador de milhares 2 3 2 2 6" xfId="80" xr:uid="{00000000-0005-0000-0000-00000A000000}"/>
    <cellStyle name="Separador de milhares 2 3 2 3" xfId="27" xr:uid="{00000000-0005-0000-0000-00000A000000}"/>
    <cellStyle name="Separador de milhares 2 3 2 4" xfId="39" xr:uid="{00000000-0005-0000-0000-00000A000000}"/>
    <cellStyle name="Separador de milhares 2 3 2 5" xfId="51" xr:uid="{00000000-0005-0000-0000-00000A000000}"/>
    <cellStyle name="Separador de milhares 2 3 2 6" xfId="63" xr:uid="{00000000-0005-0000-0000-00000A000000}"/>
    <cellStyle name="Separador de milhares 2 3 2 7" xfId="75" xr:uid="{00000000-0005-0000-0000-00000A000000}"/>
    <cellStyle name="Separador de milhares 2 3 3" xfId="13" xr:uid="{00000000-0005-0000-0000-000009000000}"/>
    <cellStyle name="Separador de milhares 2 3 3 2" xfId="29" xr:uid="{00000000-0005-0000-0000-000009000000}"/>
    <cellStyle name="Separador de milhares 2 3 3 3" xfId="41" xr:uid="{00000000-0005-0000-0000-000009000000}"/>
    <cellStyle name="Separador de milhares 2 3 3 4" xfId="53" xr:uid="{00000000-0005-0000-0000-000009000000}"/>
    <cellStyle name="Separador de milhares 2 3 3 5" xfId="65" xr:uid="{00000000-0005-0000-0000-000009000000}"/>
    <cellStyle name="Separador de milhares 2 3 3 6" xfId="77" xr:uid="{00000000-0005-0000-0000-000009000000}"/>
    <cellStyle name="Separador de milhares 2 3 4" xfId="24" xr:uid="{00000000-0005-0000-0000-000009000000}"/>
    <cellStyle name="Separador de milhares 2 3 5" xfId="36" xr:uid="{00000000-0005-0000-0000-000009000000}"/>
    <cellStyle name="Separador de milhares 2 3 6" xfId="48" xr:uid="{00000000-0005-0000-0000-000009000000}"/>
    <cellStyle name="Separador de milhares 2 3 7" xfId="60" xr:uid="{00000000-0005-0000-0000-000009000000}"/>
    <cellStyle name="Separador de milhares 2 3 8" xfId="72" xr:uid="{00000000-0005-0000-0000-000009000000}"/>
    <cellStyle name="Separador de milhares 3" xfId="3" xr:uid="{00000000-0005-0000-0000-00000B000000}"/>
    <cellStyle name="Título 5" xfId="4" xr:uid="{00000000-0005-0000-0000-00000C000000}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1" defaultTableStyle="TableStyleMedium9" defaultPivotStyle="PivotStyleLight16">
    <tableStyle name="Invisible" pivot="0" table="0" count="0" xr9:uid="{39A00508-D0E1-422F-816C-76F09BB0C19C}"/>
  </tableStyles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335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Z16"/>
  <sheetViews>
    <sheetView tabSelected="1" zoomScale="80" zoomScaleNormal="80" workbookViewId="0">
      <selection activeCell="C17" sqref="C17"/>
    </sheetView>
  </sheetViews>
  <sheetFormatPr defaultColWidth="9.75" defaultRowHeight="16.3" x14ac:dyDescent="0.3"/>
  <cols>
    <col min="1" max="1" width="6.25" style="77" customWidth="1"/>
    <col min="2" max="2" width="32.625" style="78" customWidth="1"/>
    <col min="3" max="3" width="53.875" style="78" bestFit="1" customWidth="1"/>
    <col min="4" max="4" width="14.625" style="78" customWidth="1"/>
    <col min="5" max="5" width="19" style="78" customWidth="1"/>
    <col min="6" max="6" width="9.25" style="78" customWidth="1"/>
    <col min="7" max="7" width="13.875" style="78" customWidth="1"/>
    <col min="8" max="8" width="15" style="78" customWidth="1"/>
    <col min="9" max="9" width="13.75" style="39" bestFit="1" customWidth="1"/>
    <col min="10" max="10" width="13.25" style="79" customWidth="1"/>
    <col min="11" max="11" width="13.25" style="80" customWidth="1"/>
    <col min="12" max="12" width="12.625" style="81" customWidth="1"/>
    <col min="13" max="13" width="14.125" style="84" customWidth="1"/>
    <col min="14" max="14" width="13.875" style="84" customWidth="1"/>
    <col min="15" max="15" width="15" style="84" customWidth="1"/>
    <col min="16" max="16" width="14.25" style="84" customWidth="1"/>
    <col min="17" max="17" width="15.25" style="84" customWidth="1"/>
    <col min="18" max="19" width="14.375" style="84" customWidth="1"/>
    <col min="20" max="20" width="14.625" style="84" customWidth="1"/>
    <col min="21" max="21" width="14.75" style="84" customWidth="1"/>
    <col min="22" max="22" width="14.25" style="84" customWidth="1"/>
    <col min="23" max="23" width="14.375" style="84" customWidth="1"/>
    <col min="24" max="24" width="12.25" style="84" customWidth="1"/>
    <col min="25" max="25" width="11.75" style="84" customWidth="1"/>
    <col min="26" max="26" width="13.75" style="31" customWidth="1"/>
    <col min="27" max="16384" width="9.75" style="31"/>
  </cols>
  <sheetData>
    <row r="1" spans="1:26" ht="50.3" customHeight="1" x14ac:dyDescent="0.3">
      <c r="A1" s="27" t="s">
        <v>24</v>
      </c>
      <c r="B1" s="28"/>
      <c r="C1" s="27" t="s">
        <v>25</v>
      </c>
      <c r="D1" s="29"/>
      <c r="E1" s="29"/>
      <c r="F1" s="28"/>
      <c r="G1" s="27" t="s">
        <v>26</v>
      </c>
      <c r="H1" s="29"/>
      <c r="I1" s="29"/>
      <c r="J1" s="29"/>
      <c r="K1" s="29"/>
      <c r="L1" s="28"/>
      <c r="M1" s="30" t="s">
        <v>27</v>
      </c>
      <c r="N1" s="30" t="s">
        <v>27</v>
      </c>
      <c r="O1" s="30" t="s">
        <v>27</v>
      </c>
      <c r="P1" s="30" t="s">
        <v>27</v>
      </c>
      <c r="Q1" s="30" t="s">
        <v>27</v>
      </c>
      <c r="R1" s="30" t="s">
        <v>27</v>
      </c>
      <c r="S1" s="30" t="s">
        <v>27</v>
      </c>
      <c r="T1" s="30" t="s">
        <v>27</v>
      </c>
      <c r="U1" s="30" t="s">
        <v>27</v>
      </c>
      <c r="V1" s="30" t="s">
        <v>27</v>
      </c>
      <c r="W1" s="30" t="s">
        <v>27</v>
      </c>
      <c r="X1" s="30" t="s">
        <v>27</v>
      </c>
      <c r="Y1" s="30" t="s">
        <v>27</v>
      </c>
      <c r="Z1" s="30" t="s">
        <v>27</v>
      </c>
    </row>
    <row r="2" spans="1:26" ht="21.75" customHeight="1" x14ac:dyDescent="0.3">
      <c r="A2" s="27" t="s">
        <v>28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8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s="39" customFormat="1" ht="63" customHeight="1" x14ac:dyDescent="0.2">
      <c r="A3" s="32" t="s">
        <v>3</v>
      </c>
      <c r="B3" s="32" t="s">
        <v>19</v>
      </c>
      <c r="C3" s="33" t="s">
        <v>15</v>
      </c>
      <c r="D3" s="33" t="s">
        <v>4</v>
      </c>
      <c r="E3" s="33" t="s">
        <v>21</v>
      </c>
      <c r="F3" s="33" t="s">
        <v>16</v>
      </c>
      <c r="G3" s="33" t="s">
        <v>17</v>
      </c>
      <c r="H3" s="33" t="s">
        <v>18</v>
      </c>
      <c r="I3" s="34" t="s">
        <v>1</v>
      </c>
      <c r="J3" s="35" t="s">
        <v>6</v>
      </c>
      <c r="K3" s="36" t="s">
        <v>0</v>
      </c>
      <c r="L3" s="37" t="s">
        <v>2</v>
      </c>
      <c r="M3" s="38" t="s">
        <v>56</v>
      </c>
      <c r="N3" s="38" t="s">
        <v>56</v>
      </c>
      <c r="O3" s="38" t="s">
        <v>56</v>
      </c>
      <c r="P3" s="38" t="s">
        <v>56</v>
      </c>
      <c r="Q3" s="38" t="s">
        <v>56</v>
      </c>
      <c r="R3" s="38" t="s">
        <v>56</v>
      </c>
      <c r="S3" s="38" t="s">
        <v>56</v>
      </c>
      <c r="T3" s="38" t="s">
        <v>56</v>
      </c>
      <c r="U3" s="38" t="s">
        <v>56</v>
      </c>
      <c r="V3" s="38" t="s">
        <v>56</v>
      </c>
      <c r="W3" s="38" t="s">
        <v>56</v>
      </c>
      <c r="X3" s="38" t="s">
        <v>56</v>
      </c>
      <c r="Y3" s="38" t="s">
        <v>56</v>
      </c>
      <c r="Z3" s="38" t="s">
        <v>56</v>
      </c>
    </row>
    <row r="4" spans="1:26" s="39" customFormat="1" ht="18.350000000000001" customHeight="1" x14ac:dyDescent="0.2">
      <c r="A4" s="23">
        <v>1</v>
      </c>
      <c r="B4" s="40" t="s">
        <v>35</v>
      </c>
      <c r="C4" s="41"/>
      <c r="D4" s="41"/>
      <c r="E4" s="41"/>
      <c r="F4" s="41"/>
      <c r="G4" s="41"/>
      <c r="H4" s="41"/>
      <c r="I4" s="42"/>
      <c r="J4" s="43">
        <v>0</v>
      </c>
      <c r="K4" s="14">
        <f t="shared" ref="K4:K11" si="0">J4-(SUM(M4:Y4))</f>
        <v>0</v>
      </c>
      <c r="L4" s="44" t="str">
        <f t="shared" ref="L4:L11" si="1">IF(K4&lt;0,"ATENÇÃO","OK")</f>
        <v>OK</v>
      </c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spans="1:26" s="39" customFormat="1" ht="19.05" customHeight="1" x14ac:dyDescent="0.2">
      <c r="A5" s="23">
        <v>2</v>
      </c>
      <c r="B5" s="40" t="s">
        <v>35</v>
      </c>
      <c r="C5" s="41"/>
      <c r="D5" s="41"/>
      <c r="E5" s="41"/>
      <c r="F5" s="41"/>
      <c r="G5" s="41"/>
      <c r="H5" s="41"/>
      <c r="I5" s="42"/>
      <c r="J5" s="43">
        <v>0</v>
      </c>
      <c r="K5" s="14">
        <f>J5-(SUM(M5:Y5))</f>
        <v>0</v>
      </c>
      <c r="L5" s="44" t="str">
        <f t="shared" si="1"/>
        <v>OK</v>
      </c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spans="1:26" s="39" customFormat="1" ht="63" customHeight="1" x14ac:dyDescent="0.2">
      <c r="A6" s="12">
        <v>3</v>
      </c>
      <c r="B6" s="46" t="s">
        <v>29</v>
      </c>
      <c r="C6" s="47" t="s">
        <v>30</v>
      </c>
      <c r="D6" s="48" t="s">
        <v>57</v>
      </c>
      <c r="E6" s="47" t="s">
        <v>31</v>
      </c>
      <c r="F6" s="49" t="s">
        <v>32</v>
      </c>
      <c r="G6" s="50" t="s">
        <v>33</v>
      </c>
      <c r="H6" s="50" t="s">
        <v>34</v>
      </c>
      <c r="I6" s="51">
        <v>8500</v>
      </c>
      <c r="J6" s="52">
        <f>3</f>
        <v>3</v>
      </c>
      <c r="K6" s="14">
        <f>J6-(SUM(M6:Y6))</f>
        <v>3</v>
      </c>
      <c r="L6" s="44" t="str">
        <f t="shared" si="1"/>
        <v>OK</v>
      </c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spans="1:26" s="39" customFormat="1" ht="63" customHeight="1" x14ac:dyDescent="0.2">
      <c r="A7" s="11">
        <v>4</v>
      </c>
      <c r="B7" s="53" t="s">
        <v>20</v>
      </c>
      <c r="C7" s="54" t="s">
        <v>36</v>
      </c>
      <c r="D7" s="55" t="s">
        <v>57</v>
      </c>
      <c r="E7" s="56" t="s">
        <v>37</v>
      </c>
      <c r="F7" s="57" t="s">
        <v>32</v>
      </c>
      <c r="G7" s="58" t="s">
        <v>33</v>
      </c>
      <c r="H7" s="58" t="s">
        <v>34</v>
      </c>
      <c r="I7" s="59">
        <v>5352.34</v>
      </c>
      <c r="J7" s="52">
        <f>20</f>
        <v>20</v>
      </c>
      <c r="K7" s="14">
        <f t="shared" si="0"/>
        <v>20</v>
      </c>
      <c r="L7" s="44" t="str">
        <f t="shared" si="1"/>
        <v>OK</v>
      </c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spans="1:26" s="39" customFormat="1" ht="63" customHeight="1" x14ac:dyDescent="0.2">
      <c r="A8" s="25">
        <v>5</v>
      </c>
      <c r="B8" s="60" t="s">
        <v>38</v>
      </c>
      <c r="C8" s="61" t="s">
        <v>39</v>
      </c>
      <c r="D8" s="62" t="s">
        <v>57</v>
      </c>
      <c r="E8" s="61" t="s">
        <v>46</v>
      </c>
      <c r="F8" s="63" t="s">
        <v>47</v>
      </c>
      <c r="G8" s="64" t="s">
        <v>48</v>
      </c>
      <c r="H8" s="64" t="s">
        <v>49</v>
      </c>
      <c r="I8" s="65">
        <v>160</v>
      </c>
      <c r="J8" s="43">
        <f>0</f>
        <v>0</v>
      </c>
      <c r="K8" s="14">
        <f t="shared" si="0"/>
        <v>0</v>
      </c>
      <c r="L8" s="44" t="str">
        <f t="shared" si="1"/>
        <v>OK</v>
      </c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26" s="39" customFormat="1" ht="63" customHeight="1" x14ac:dyDescent="0.2">
      <c r="A9" s="26">
        <v>6</v>
      </c>
      <c r="B9" s="66" t="s">
        <v>40</v>
      </c>
      <c r="C9" s="67" t="s">
        <v>41</v>
      </c>
      <c r="D9" s="68" t="s">
        <v>57</v>
      </c>
      <c r="E9" s="69" t="s">
        <v>50</v>
      </c>
      <c r="F9" s="70" t="s">
        <v>47</v>
      </c>
      <c r="G9" s="71" t="s">
        <v>48</v>
      </c>
      <c r="H9" s="71" t="s">
        <v>49</v>
      </c>
      <c r="I9" s="72">
        <v>114</v>
      </c>
      <c r="J9" s="43">
        <f>0</f>
        <v>0</v>
      </c>
      <c r="K9" s="14">
        <f t="shared" si="0"/>
        <v>0</v>
      </c>
      <c r="L9" s="44" t="str">
        <f t="shared" si="1"/>
        <v>OK</v>
      </c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6" s="39" customFormat="1" ht="63" customHeight="1" x14ac:dyDescent="0.2">
      <c r="A10" s="25">
        <v>7</v>
      </c>
      <c r="B10" s="60" t="s">
        <v>42</v>
      </c>
      <c r="C10" s="61" t="s">
        <v>43</v>
      </c>
      <c r="D10" s="62" t="s">
        <v>57</v>
      </c>
      <c r="E10" s="73" t="s">
        <v>51</v>
      </c>
      <c r="F10" s="74" t="s">
        <v>52</v>
      </c>
      <c r="G10" s="75" t="s">
        <v>53</v>
      </c>
      <c r="H10" s="75" t="s">
        <v>54</v>
      </c>
      <c r="I10" s="76">
        <v>470</v>
      </c>
      <c r="J10" s="43">
        <f>0</f>
        <v>0</v>
      </c>
      <c r="K10" s="14">
        <f t="shared" si="0"/>
        <v>0</v>
      </c>
      <c r="L10" s="44" t="str">
        <f t="shared" si="1"/>
        <v>OK</v>
      </c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26" ht="74.25" customHeight="1" x14ac:dyDescent="0.3">
      <c r="A11" s="24">
        <v>8</v>
      </c>
      <c r="B11" s="66" t="s">
        <v>44</v>
      </c>
      <c r="C11" s="67" t="s">
        <v>45</v>
      </c>
      <c r="D11" s="68" t="s">
        <v>57</v>
      </c>
      <c r="E11" s="67" t="s">
        <v>55</v>
      </c>
      <c r="F11" s="70" t="s">
        <v>32</v>
      </c>
      <c r="G11" s="71" t="s">
        <v>33</v>
      </c>
      <c r="H11" s="71" t="s">
        <v>34</v>
      </c>
      <c r="I11" s="72">
        <v>25500</v>
      </c>
      <c r="J11" s="43">
        <f>0</f>
        <v>0</v>
      </c>
      <c r="K11" s="14">
        <f t="shared" si="0"/>
        <v>0</v>
      </c>
      <c r="L11" s="44" t="str">
        <f t="shared" si="1"/>
        <v>OK</v>
      </c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6" x14ac:dyDescent="0.3">
      <c r="M12" s="82">
        <f>SUMPRODUCT($I$6:$I$11,M6:M11)</f>
        <v>0</v>
      </c>
      <c r="N12" s="82">
        <f t="shared" ref="N12:Z12" si="2">SUMPRODUCT($I$6:$I$11,N6:N11)</f>
        <v>0</v>
      </c>
      <c r="O12" s="82">
        <f t="shared" si="2"/>
        <v>0</v>
      </c>
      <c r="P12" s="82">
        <f t="shared" si="2"/>
        <v>0</v>
      </c>
      <c r="Q12" s="82">
        <f t="shared" si="2"/>
        <v>0</v>
      </c>
      <c r="R12" s="82">
        <f t="shared" si="2"/>
        <v>0</v>
      </c>
      <c r="S12" s="82">
        <f t="shared" si="2"/>
        <v>0</v>
      </c>
      <c r="T12" s="82">
        <f t="shared" si="2"/>
        <v>0</v>
      </c>
      <c r="U12" s="82">
        <f t="shared" si="2"/>
        <v>0</v>
      </c>
      <c r="V12" s="82">
        <f t="shared" si="2"/>
        <v>0</v>
      </c>
      <c r="W12" s="82">
        <f t="shared" si="2"/>
        <v>0</v>
      </c>
      <c r="X12" s="82">
        <f t="shared" si="2"/>
        <v>0</v>
      </c>
      <c r="Y12" s="82">
        <f t="shared" si="2"/>
        <v>0</v>
      </c>
      <c r="Z12" s="82">
        <f t="shared" si="2"/>
        <v>0</v>
      </c>
    </row>
    <row r="14" spans="1:26" x14ac:dyDescent="0.3">
      <c r="C14" s="83"/>
    </row>
    <row r="15" spans="1:26" x14ac:dyDescent="0.3">
      <c r="C15" s="85"/>
    </row>
    <row r="16" spans="1:26" x14ac:dyDescent="0.3">
      <c r="C16" s="83"/>
    </row>
  </sheetData>
  <mergeCells count="20">
    <mergeCell ref="B4:I4"/>
    <mergeCell ref="B5:I5"/>
    <mergeCell ref="T1:T2"/>
    <mergeCell ref="U1:U2"/>
    <mergeCell ref="V1:V2"/>
    <mergeCell ref="P1:P2"/>
    <mergeCell ref="Q1:Q2"/>
    <mergeCell ref="R1:R2"/>
    <mergeCell ref="S1:S2"/>
    <mergeCell ref="W1:W2"/>
    <mergeCell ref="Y1:Y2"/>
    <mergeCell ref="Z1:Z2"/>
    <mergeCell ref="X1:X2"/>
    <mergeCell ref="A2:L2"/>
    <mergeCell ref="O1:O2"/>
    <mergeCell ref="A1:B1"/>
    <mergeCell ref="N1:N2"/>
    <mergeCell ref="M1:M2"/>
    <mergeCell ref="C1:F1"/>
    <mergeCell ref="G1:L1"/>
  </mergeCells>
  <phoneticPr fontId="0" type="noConversion"/>
  <conditionalFormatting sqref="M4:Z11">
    <cfRule type="cellIs" dxfId="3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6"/>
  <sheetViews>
    <sheetView zoomScale="80" zoomScaleNormal="80" workbookViewId="0">
      <selection activeCell="M11" sqref="M11"/>
    </sheetView>
  </sheetViews>
  <sheetFormatPr defaultColWidth="9.75" defaultRowHeight="16.3" x14ac:dyDescent="0.3"/>
  <cols>
    <col min="1" max="1" width="6.25" style="77" customWidth="1"/>
    <col min="2" max="2" width="32.625" style="78" customWidth="1"/>
    <col min="3" max="3" width="53.875" style="78" bestFit="1" customWidth="1"/>
    <col min="4" max="4" width="14.625" style="78" customWidth="1"/>
    <col min="5" max="5" width="19" style="78" customWidth="1"/>
    <col min="6" max="6" width="9.25" style="78" customWidth="1"/>
    <col min="7" max="7" width="13.875" style="78" customWidth="1"/>
    <col min="8" max="8" width="15" style="78" customWidth="1"/>
    <col min="9" max="9" width="13.75" style="39" bestFit="1" customWidth="1"/>
    <col min="10" max="10" width="13.25" style="79" customWidth="1"/>
    <col min="11" max="11" width="13.25" style="80" customWidth="1"/>
    <col min="12" max="12" width="12.625" style="81" customWidth="1"/>
    <col min="13" max="13" width="14.125" style="84" customWidth="1"/>
    <col min="14" max="14" width="13.875" style="84" customWidth="1"/>
    <col min="15" max="15" width="15" style="84" customWidth="1"/>
    <col min="16" max="16" width="14.25" style="84" customWidth="1"/>
    <col min="17" max="17" width="15.25" style="84" customWidth="1"/>
    <col min="18" max="19" width="14.375" style="84" customWidth="1"/>
    <col min="20" max="20" width="14.625" style="84" customWidth="1"/>
    <col min="21" max="21" width="14.75" style="84" customWidth="1"/>
    <col min="22" max="22" width="14.25" style="84" customWidth="1"/>
    <col min="23" max="23" width="14.375" style="84" customWidth="1"/>
    <col min="24" max="24" width="12.25" style="84" customWidth="1"/>
    <col min="25" max="25" width="11.75" style="84" customWidth="1"/>
    <col min="26" max="26" width="13.75" style="31" customWidth="1"/>
    <col min="27" max="16384" width="9.75" style="31"/>
  </cols>
  <sheetData>
    <row r="1" spans="1:26" ht="50.3" customHeight="1" x14ac:dyDescent="0.3">
      <c r="A1" s="27" t="s">
        <v>24</v>
      </c>
      <c r="B1" s="28"/>
      <c r="C1" s="27" t="s">
        <v>25</v>
      </c>
      <c r="D1" s="29"/>
      <c r="E1" s="29"/>
      <c r="F1" s="28"/>
      <c r="G1" s="27" t="s">
        <v>26</v>
      </c>
      <c r="H1" s="29"/>
      <c r="I1" s="29"/>
      <c r="J1" s="29"/>
      <c r="K1" s="29"/>
      <c r="L1" s="28"/>
      <c r="M1" s="30" t="s">
        <v>27</v>
      </c>
      <c r="N1" s="30" t="s">
        <v>27</v>
      </c>
      <c r="O1" s="30" t="s">
        <v>27</v>
      </c>
      <c r="P1" s="30" t="s">
        <v>27</v>
      </c>
      <c r="Q1" s="30" t="s">
        <v>27</v>
      </c>
      <c r="R1" s="30" t="s">
        <v>27</v>
      </c>
      <c r="S1" s="30" t="s">
        <v>27</v>
      </c>
      <c r="T1" s="30" t="s">
        <v>27</v>
      </c>
      <c r="U1" s="30" t="s">
        <v>27</v>
      </c>
      <c r="V1" s="30" t="s">
        <v>27</v>
      </c>
      <c r="W1" s="30" t="s">
        <v>27</v>
      </c>
      <c r="X1" s="30" t="s">
        <v>27</v>
      </c>
      <c r="Y1" s="30" t="s">
        <v>27</v>
      </c>
      <c r="Z1" s="30" t="s">
        <v>27</v>
      </c>
    </row>
    <row r="2" spans="1:26" ht="21.75" customHeight="1" x14ac:dyDescent="0.3">
      <c r="A2" s="27" t="s">
        <v>58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8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s="39" customFormat="1" ht="63" customHeight="1" x14ac:dyDescent="0.2">
      <c r="A3" s="32" t="s">
        <v>3</v>
      </c>
      <c r="B3" s="32" t="s">
        <v>19</v>
      </c>
      <c r="C3" s="33" t="s">
        <v>15</v>
      </c>
      <c r="D3" s="33" t="s">
        <v>4</v>
      </c>
      <c r="E3" s="33" t="s">
        <v>21</v>
      </c>
      <c r="F3" s="33" t="s">
        <v>16</v>
      </c>
      <c r="G3" s="33" t="s">
        <v>17</v>
      </c>
      <c r="H3" s="33" t="s">
        <v>18</v>
      </c>
      <c r="I3" s="34" t="s">
        <v>1</v>
      </c>
      <c r="J3" s="35" t="s">
        <v>6</v>
      </c>
      <c r="K3" s="36" t="s">
        <v>0</v>
      </c>
      <c r="L3" s="37" t="s">
        <v>2</v>
      </c>
      <c r="M3" s="38" t="s">
        <v>56</v>
      </c>
      <c r="N3" s="38" t="s">
        <v>56</v>
      </c>
      <c r="O3" s="38" t="s">
        <v>56</v>
      </c>
      <c r="P3" s="38" t="s">
        <v>56</v>
      </c>
      <c r="Q3" s="38" t="s">
        <v>56</v>
      </c>
      <c r="R3" s="38" t="s">
        <v>56</v>
      </c>
      <c r="S3" s="38" t="s">
        <v>56</v>
      </c>
      <c r="T3" s="38" t="s">
        <v>56</v>
      </c>
      <c r="U3" s="38" t="s">
        <v>56</v>
      </c>
      <c r="V3" s="38" t="s">
        <v>56</v>
      </c>
      <c r="W3" s="38" t="s">
        <v>56</v>
      </c>
      <c r="X3" s="38" t="s">
        <v>56</v>
      </c>
      <c r="Y3" s="38" t="s">
        <v>56</v>
      </c>
      <c r="Z3" s="38" t="s">
        <v>56</v>
      </c>
    </row>
    <row r="4" spans="1:26" s="39" customFormat="1" ht="18.350000000000001" customHeight="1" x14ac:dyDescent="0.2">
      <c r="A4" s="23">
        <v>1</v>
      </c>
      <c r="B4" s="40" t="s">
        <v>35</v>
      </c>
      <c r="C4" s="41"/>
      <c r="D4" s="41"/>
      <c r="E4" s="41"/>
      <c r="F4" s="41"/>
      <c r="G4" s="41"/>
      <c r="H4" s="41"/>
      <c r="I4" s="42"/>
      <c r="J4" s="43">
        <v>0</v>
      </c>
      <c r="K4" s="14">
        <f t="shared" ref="K4:K11" si="0">J4-(SUM(M4:Y4))</f>
        <v>0</v>
      </c>
      <c r="L4" s="44" t="str">
        <f t="shared" ref="L4:L11" si="1">IF(K4&lt;0,"ATENÇÃO","OK")</f>
        <v>OK</v>
      </c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spans="1:26" s="39" customFormat="1" ht="19.05" customHeight="1" x14ac:dyDescent="0.2">
      <c r="A5" s="23">
        <v>2</v>
      </c>
      <c r="B5" s="40" t="s">
        <v>35</v>
      </c>
      <c r="C5" s="41"/>
      <c r="D5" s="41"/>
      <c r="E5" s="41"/>
      <c r="F5" s="41"/>
      <c r="G5" s="41"/>
      <c r="H5" s="41"/>
      <c r="I5" s="42"/>
      <c r="J5" s="43">
        <v>0</v>
      </c>
      <c r="K5" s="14">
        <f>J5-(SUM(M5:Y5))</f>
        <v>0</v>
      </c>
      <c r="L5" s="44" t="str">
        <f t="shared" si="1"/>
        <v>OK</v>
      </c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spans="1:26" s="39" customFormat="1" ht="63" customHeight="1" x14ac:dyDescent="0.2">
      <c r="A6" s="25">
        <v>3</v>
      </c>
      <c r="B6" s="86" t="s">
        <v>29</v>
      </c>
      <c r="C6" s="73" t="s">
        <v>30</v>
      </c>
      <c r="D6" s="62" t="s">
        <v>57</v>
      </c>
      <c r="E6" s="73" t="s">
        <v>31</v>
      </c>
      <c r="F6" s="87" t="s">
        <v>32</v>
      </c>
      <c r="G6" s="88" t="s">
        <v>33</v>
      </c>
      <c r="H6" s="88" t="s">
        <v>34</v>
      </c>
      <c r="I6" s="89">
        <v>8500</v>
      </c>
      <c r="J6" s="43">
        <f>0</f>
        <v>0</v>
      </c>
      <c r="K6" s="14">
        <f>J6-(SUM(M6:Y6))</f>
        <v>0</v>
      </c>
      <c r="L6" s="44" t="str">
        <f t="shared" si="1"/>
        <v>OK</v>
      </c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spans="1:26" s="39" customFormat="1" ht="63" customHeight="1" x14ac:dyDescent="0.2">
      <c r="A7" s="26">
        <v>4</v>
      </c>
      <c r="B7" s="66" t="s">
        <v>20</v>
      </c>
      <c r="C7" s="67" t="s">
        <v>36</v>
      </c>
      <c r="D7" s="68" t="s">
        <v>57</v>
      </c>
      <c r="E7" s="69" t="s">
        <v>37</v>
      </c>
      <c r="F7" s="90" t="s">
        <v>32</v>
      </c>
      <c r="G7" s="91" t="s">
        <v>33</v>
      </c>
      <c r="H7" s="91" t="s">
        <v>34</v>
      </c>
      <c r="I7" s="72">
        <v>5352.34</v>
      </c>
      <c r="J7" s="43">
        <f>0</f>
        <v>0</v>
      </c>
      <c r="K7" s="14">
        <f t="shared" si="0"/>
        <v>0</v>
      </c>
      <c r="L7" s="44" t="str">
        <f t="shared" si="1"/>
        <v>OK</v>
      </c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spans="1:26" s="39" customFormat="1" ht="63" customHeight="1" x14ac:dyDescent="0.2">
      <c r="A8" s="25">
        <v>5</v>
      </c>
      <c r="B8" s="60" t="s">
        <v>38</v>
      </c>
      <c r="C8" s="61" t="s">
        <v>39</v>
      </c>
      <c r="D8" s="62" t="s">
        <v>57</v>
      </c>
      <c r="E8" s="61" t="s">
        <v>46</v>
      </c>
      <c r="F8" s="63" t="s">
        <v>47</v>
      </c>
      <c r="G8" s="64" t="s">
        <v>48</v>
      </c>
      <c r="H8" s="64" t="s">
        <v>49</v>
      </c>
      <c r="I8" s="65">
        <v>160</v>
      </c>
      <c r="J8" s="43">
        <f>0</f>
        <v>0</v>
      </c>
      <c r="K8" s="14">
        <f t="shared" si="0"/>
        <v>0</v>
      </c>
      <c r="L8" s="44" t="str">
        <f t="shared" si="1"/>
        <v>OK</v>
      </c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26" s="39" customFormat="1" ht="63" customHeight="1" x14ac:dyDescent="0.2">
      <c r="A9" s="26">
        <v>6</v>
      </c>
      <c r="B9" s="66" t="s">
        <v>40</v>
      </c>
      <c r="C9" s="67" t="s">
        <v>41</v>
      </c>
      <c r="D9" s="68" t="s">
        <v>57</v>
      </c>
      <c r="E9" s="69" t="s">
        <v>50</v>
      </c>
      <c r="F9" s="70" t="s">
        <v>47</v>
      </c>
      <c r="G9" s="71" t="s">
        <v>48</v>
      </c>
      <c r="H9" s="71" t="s">
        <v>49</v>
      </c>
      <c r="I9" s="72">
        <v>114</v>
      </c>
      <c r="J9" s="43">
        <f>0</f>
        <v>0</v>
      </c>
      <c r="K9" s="14">
        <f t="shared" si="0"/>
        <v>0</v>
      </c>
      <c r="L9" s="44" t="str">
        <f t="shared" si="1"/>
        <v>OK</v>
      </c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6" s="39" customFormat="1" ht="63" customHeight="1" x14ac:dyDescent="0.2">
      <c r="A10" s="25">
        <v>7</v>
      </c>
      <c r="B10" s="60" t="s">
        <v>42</v>
      </c>
      <c r="C10" s="61" t="s">
        <v>43</v>
      </c>
      <c r="D10" s="62" t="s">
        <v>57</v>
      </c>
      <c r="E10" s="73" t="s">
        <v>51</v>
      </c>
      <c r="F10" s="74" t="s">
        <v>52</v>
      </c>
      <c r="G10" s="75" t="s">
        <v>53</v>
      </c>
      <c r="H10" s="75" t="s">
        <v>54</v>
      </c>
      <c r="I10" s="76">
        <v>470</v>
      </c>
      <c r="J10" s="43">
        <f>0</f>
        <v>0</v>
      </c>
      <c r="K10" s="14">
        <f t="shared" si="0"/>
        <v>0</v>
      </c>
      <c r="L10" s="44" t="str">
        <f t="shared" si="1"/>
        <v>OK</v>
      </c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26" ht="74.25" customHeight="1" x14ac:dyDescent="0.3">
      <c r="A11" s="92">
        <v>8</v>
      </c>
      <c r="B11" s="53" t="s">
        <v>44</v>
      </c>
      <c r="C11" s="54" t="s">
        <v>45</v>
      </c>
      <c r="D11" s="55" t="s">
        <v>57</v>
      </c>
      <c r="E11" s="54" t="s">
        <v>55</v>
      </c>
      <c r="F11" s="93" t="s">
        <v>32</v>
      </c>
      <c r="G11" s="94" t="s">
        <v>33</v>
      </c>
      <c r="H11" s="94" t="s">
        <v>34</v>
      </c>
      <c r="I11" s="59">
        <v>25500</v>
      </c>
      <c r="J11" s="52">
        <f>2</f>
        <v>2</v>
      </c>
      <c r="K11" s="14">
        <f t="shared" si="0"/>
        <v>2</v>
      </c>
      <c r="L11" s="44" t="str">
        <f t="shared" si="1"/>
        <v>OK</v>
      </c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6" x14ac:dyDescent="0.3">
      <c r="M12" s="82">
        <f>SUMPRODUCT($I$6:$I$11,M6:M11)</f>
        <v>0</v>
      </c>
      <c r="N12" s="82">
        <f t="shared" ref="N12:Z12" si="2">SUMPRODUCT($I$6:$I$11,N6:N11)</f>
        <v>0</v>
      </c>
      <c r="O12" s="82">
        <f t="shared" si="2"/>
        <v>0</v>
      </c>
      <c r="P12" s="82">
        <f t="shared" si="2"/>
        <v>0</v>
      </c>
      <c r="Q12" s="82">
        <f t="shared" si="2"/>
        <v>0</v>
      </c>
      <c r="R12" s="82">
        <f t="shared" si="2"/>
        <v>0</v>
      </c>
      <c r="S12" s="82">
        <f t="shared" si="2"/>
        <v>0</v>
      </c>
      <c r="T12" s="82">
        <f t="shared" si="2"/>
        <v>0</v>
      </c>
      <c r="U12" s="82">
        <f t="shared" si="2"/>
        <v>0</v>
      </c>
      <c r="V12" s="82">
        <f t="shared" si="2"/>
        <v>0</v>
      </c>
      <c r="W12" s="82">
        <f t="shared" si="2"/>
        <v>0</v>
      </c>
      <c r="X12" s="82">
        <f t="shared" si="2"/>
        <v>0</v>
      </c>
      <c r="Y12" s="82">
        <f t="shared" si="2"/>
        <v>0</v>
      </c>
      <c r="Z12" s="82">
        <f t="shared" si="2"/>
        <v>0</v>
      </c>
    </row>
    <row r="14" spans="1:26" x14ac:dyDescent="0.3">
      <c r="C14" s="83"/>
    </row>
    <row r="15" spans="1:26" x14ac:dyDescent="0.3">
      <c r="C15" s="85"/>
    </row>
    <row r="16" spans="1:26" x14ac:dyDescent="0.3">
      <c r="C16" s="83"/>
    </row>
  </sheetData>
  <mergeCells count="20">
    <mergeCell ref="B4:I4"/>
    <mergeCell ref="B5:I5"/>
    <mergeCell ref="R1:R2"/>
    <mergeCell ref="N1:N2"/>
    <mergeCell ref="O1:O2"/>
    <mergeCell ref="P1:P2"/>
    <mergeCell ref="Q1:Q2"/>
    <mergeCell ref="V1:V2"/>
    <mergeCell ref="S1:S2"/>
    <mergeCell ref="T1:T2"/>
    <mergeCell ref="W1:W2"/>
    <mergeCell ref="X1:X2"/>
    <mergeCell ref="U1:U2"/>
    <mergeCell ref="Y1:Y2"/>
    <mergeCell ref="Z1:Z2"/>
    <mergeCell ref="A1:B1"/>
    <mergeCell ref="A2:L2"/>
    <mergeCell ref="M1:M2"/>
    <mergeCell ref="C1:F1"/>
    <mergeCell ref="G1:L1"/>
  </mergeCells>
  <conditionalFormatting sqref="M4:Z11">
    <cfRule type="cellIs" dxfId="2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6"/>
  <sheetViews>
    <sheetView zoomScale="80" zoomScaleNormal="80" workbookViewId="0">
      <selection activeCell="M6" sqref="M6"/>
    </sheetView>
  </sheetViews>
  <sheetFormatPr defaultColWidth="9.75" defaultRowHeight="16.3" x14ac:dyDescent="0.3"/>
  <cols>
    <col min="1" max="1" width="6.25" style="77" customWidth="1"/>
    <col min="2" max="2" width="32.625" style="78" customWidth="1"/>
    <col min="3" max="3" width="53.875" style="78" bestFit="1" customWidth="1"/>
    <col min="4" max="4" width="14.625" style="78" customWidth="1"/>
    <col min="5" max="5" width="19" style="78" customWidth="1"/>
    <col min="6" max="6" width="9.25" style="78" customWidth="1"/>
    <col min="7" max="7" width="13.875" style="78" customWidth="1"/>
    <col min="8" max="8" width="15" style="78" customWidth="1"/>
    <col min="9" max="9" width="13.75" style="39" bestFit="1" customWidth="1"/>
    <col min="10" max="10" width="13.25" style="79" customWidth="1"/>
    <col min="11" max="11" width="13.25" style="80" customWidth="1"/>
    <col min="12" max="12" width="12.625" style="81" customWidth="1"/>
    <col min="13" max="13" width="14.125" style="84" customWidth="1"/>
    <col min="14" max="14" width="13.875" style="84" customWidth="1"/>
    <col min="15" max="15" width="15" style="84" customWidth="1"/>
    <col min="16" max="16" width="14.25" style="84" customWidth="1"/>
    <col min="17" max="17" width="15.25" style="84" customWidth="1"/>
    <col min="18" max="19" width="14.375" style="84" customWidth="1"/>
    <col min="20" max="20" width="14.625" style="84" customWidth="1"/>
    <col min="21" max="21" width="14.75" style="84" customWidth="1"/>
    <col min="22" max="22" width="14.25" style="84" customWidth="1"/>
    <col min="23" max="23" width="14.375" style="84" customWidth="1"/>
    <col min="24" max="24" width="12.25" style="84" customWidth="1"/>
    <col min="25" max="25" width="11.75" style="84" customWidth="1"/>
    <col min="26" max="26" width="13.75" style="31" customWidth="1"/>
    <col min="27" max="16384" width="9.75" style="31"/>
  </cols>
  <sheetData>
    <row r="1" spans="1:26" ht="50.3" customHeight="1" x14ac:dyDescent="0.3">
      <c r="A1" s="27" t="s">
        <v>24</v>
      </c>
      <c r="B1" s="28"/>
      <c r="C1" s="27" t="s">
        <v>25</v>
      </c>
      <c r="D1" s="29"/>
      <c r="E1" s="29"/>
      <c r="F1" s="28"/>
      <c r="G1" s="27" t="s">
        <v>26</v>
      </c>
      <c r="H1" s="29"/>
      <c r="I1" s="29"/>
      <c r="J1" s="29"/>
      <c r="K1" s="29"/>
      <c r="L1" s="28"/>
      <c r="M1" s="30" t="s">
        <v>27</v>
      </c>
      <c r="N1" s="30" t="s">
        <v>27</v>
      </c>
      <c r="O1" s="30" t="s">
        <v>27</v>
      </c>
      <c r="P1" s="30" t="s">
        <v>27</v>
      </c>
      <c r="Q1" s="30" t="s">
        <v>27</v>
      </c>
      <c r="R1" s="30" t="s">
        <v>27</v>
      </c>
      <c r="S1" s="30" t="s">
        <v>27</v>
      </c>
      <c r="T1" s="30" t="s">
        <v>27</v>
      </c>
      <c r="U1" s="30" t="s">
        <v>27</v>
      </c>
      <c r="V1" s="30" t="s">
        <v>27</v>
      </c>
      <c r="W1" s="30" t="s">
        <v>27</v>
      </c>
      <c r="X1" s="30" t="s">
        <v>27</v>
      </c>
      <c r="Y1" s="30" t="s">
        <v>27</v>
      </c>
      <c r="Z1" s="30" t="s">
        <v>27</v>
      </c>
    </row>
    <row r="2" spans="1:26" ht="21.75" customHeight="1" x14ac:dyDescent="0.3">
      <c r="A2" s="27" t="s">
        <v>59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8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s="39" customFormat="1" ht="63" customHeight="1" x14ac:dyDescent="0.2">
      <c r="A3" s="32" t="s">
        <v>3</v>
      </c>
      <c r="B3" s="32" t="s">
        <v>19</v>
      </c>
      <c r="C3" s="33" t="s">
        <v>15</v>
      </c>
      <c r="D3" s="33" t="s">
        <v>4</v>
      </c>
      <c r="E3" s="33" t="s">
        <v>21</v>
      </c>
      <c r="F3" s="33" t="s">
        <v>16</v>
      </c>
      <c r="G3" s="33" t="s">
        <v>17</v>
      </c>
      <c r="H3" s="33" t="s">
        <v>18</v>
      </c>
      <c r="I3" s="34" t="s">
        <v>1</v>
      </c>
      <c r="J3" s="35" t="s">
        <v>6</v>
      </c>
      <c r="K3" s="36" t="s">
        <v>0</v>
      </c>
      <c r="L3" s="37" t="s">
        <v>2</v>
      </c>
      <c r="M3" s="38" t="s">
        <v>56</v>
      </c>
      <c r="N3" s="38" t="s">
        <v>56</v>
      </c>
      <c r="O3" s="38" t="s">
        <v>56</v>
      </c>
      <c r="P3" s="38" t="s">
        <v>56</v>
      </c>
      <c r="Q3" s="38" t="s">
        <v>56</v>
      </c>
      <c r="R3" s="38" t="s">
        <v>56</v>
      </c>
      <c r="S3" s="38" t="s">
        <v>56</v>
      </c>
      <c r="T3" s="38" t="s">
        <v>56</v>
      </c>
      <c r="U3" s="38" t="s">
        <v>56</v>
      </c>
      <c r="V3" s="38" t="s">
        <v>56</v>
      </c>
      <c r="W3" s="38" t="s">
        <v>56</v>
      </c>
      <c r="X3" s="38" t="s">
        <v>56</v>
      </c>
      <c r="Y3" s="38" t="s">
        <v>56</v>
      </c>
      <c r="Z3" s="38" t="s">
        <v>56</v>
      </c>
    </row>
    <row r="4" spans="1:26" s="39" customFormat="1" ht="18.350000000000001" customHeight="1" x14ac:dyDescent="0.2">
      <c r="A4" s="23">
        <v>1</v>
      </c>
      <c r="B4" s="40" t="s">
        <v>35</v>
      </c>
      <c r="C4" s="41"/>
      <c r="D4" s="41"/>
      <c r="E4" s="41"/>
      <c r="F4" s="41"/>
      <c r="G4" s="41"/>
      <c r="H4" s="41"/>
      <c r="I4" s="42"/>
      <c r="J4" s="43">
        <v>0</v>
      </c>
      <c r="K4" s="14">
        <f t="shared" ref="K4:K11" si="0">J4-(SUM(M4:Y4))</f>
        <v>0</v>
      </c>
      <c r="L4" s="44" t="str">
        <f t="shared" ref="L4:L11" si="1">IF(K4&lt;0,"ATENÇÃO","OK")</f>
        <v>OK</v>
      </c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spans="1:26" s="39" customFormat="1" ht="19.05" customHeight="1" x14ac:dyDescent="0.2">
      <c r="A5" s="23">
        <v>2</v>
      </c>
      <c r="B5" s="40" t="s">
        <v>35</v>
      </c>
      <c r="C5" s="41"/>
      <c r="D5" s="41"/>
      <c r="E5" s="41"/>
      <c r="F5" s="41"/>
      <c r="G5" s="41"/>
      <c r="H5" s="41"/>
      <c r="I5" s="42"/>
      <c r="J5" s="43">
        <v>0</v>
      </c>
      <c r="K5" s="14">
        <f>J5-(SUM(M5:Y5))</f>
        <v>0</v>
      </c>
      <c r="L5" s="44" t="str">
        <f t="shared" si="1"/>
        <v>OK</v>
      </c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spans="1:26" s="39" customFormat="1" ht="63" customHeight="1" x14ac:dyDescent="0.2">
      <c r="A6" s="12">
        <v>3</v>
      </c>
      <c r="B6" s="46" t="s">
        <v>29</v>
      </c>
      <c r="C6" s="47" t="s">
        <v>30</v>
      </c>
      <c r="D6" s="48" t="s">
        <v>57</v>
      </c>
      <c r="E6" s="47" t="s">
        <v>31</v>
      </c>
      <c r="F6" s="49" t="s">
        <v>32</v>
      </c>
      <c r="G6" s="50" t="s">
        <v>33</v>
      </c>
      <c r="H6" s="50" t="s">
        <v>34</v>
      </c>
      <c r="I6" s="51">
        <v>8500</v>
      </c>
      <c r="J6" s="52">
        <f>2</f>
        <v>2</v>
      </c>
      <c r="K6" s="14">
        <f>J6-(SUM(M6:Y6))</f>
        <v>2</v>
      </c>
      <c r="L6" s="44" t="str">
        <f t="shared" si="1"/>
        <v>OK</v>
      </c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spans="1:26" s="39" customFormat="1" ht="63" customHeight="1" x14ac:dyDescent="0.2">
      <c r="A7" s="26">
        <v>4</v>
      </c>
      <c r="B7" s="66" t="s">
        <v>20</v>
      </c>
      <c r="C7" s="67" t="s">
        <v>36</v>
      </c>
      <c r="D7" s="68" t="s">
        <v>57</v>
      </c>
      <c r="E7" s="69" t="s">
        <v>37</v>
      </c>
      <c r="F7" s="90" t="s">
        <v>32</v>
      </c>
      <c r="G7" s="91" t="s">
        <v>33</v>
      </c>
      <c r="H7" s="91" t="s">
        <v>34</v>
      </c>
      <c r="I7" s="72">
        <v>5352.34</v>
      </c>
      <c r="J7" s="43">
        <f>0</f>
        <v>0</v>
      </c>
      <c r="K7" s="14">
        <f t="shared" si="0"/>
        <v>0</v>
      </c>
      <c r="L7" s="44" t="str">
        <f t="shared" si="1"/>
        <v>OK</v>
      </c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spans="1:26" s="39" customFormat="1" ht="63" customHeight="1" x14ac:dyDescent="0.2">
      <c r="A8" s="25">
        <v>5</v>
      </c>
      <c r="B8" s="60" t="s">
        <v>38</v>
      </c>
      <c r="C8" s="61" t="s">
        <v>39</v>
      </c>
      <c r="D8" s="62" t="s">
        <v>57</v>
      </c>
      <c r="E8" s="61" t="s">
        <v>46</v>
      </c>
      <c r="F8" s="63" t="s">
        <v>47</v>
      </c>
      <c r="G8" s="64" t="s">
        <v>48</v>
      </c>
      <c r="H8" s="64" t="s">
        <v>49</v>
      </c>
      <c r="I8" s="65">
        <v>160</v>
      </c>
      <c r="J8" s="43">
        <f>0</f>
        <v>0</v>
      </c>
      <c r="K8" s="14">
        <f t="shared" si="0"/>
        <v>0</v>
      </c>
      <c r="L8" s="44" t="str">
        <f t="shared" si="1"/>
        <v>OK</v>
      </c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26" s="39" customFormat="1" ht="63" customHeight="1" x14ac:dyDescent="0.2">
      <c r="A9" s="26">
        <v>6</v>
      </c>
      <c r="B9" s="66" t="s">
        <v>40</v>
      </c>
      <c r="C9" s="67" t="s">
        <v>41</v>
      </c>
      <c r="D9" s="68" t="s">
        <v>57</v>
      </c>
      <c r="E9" s="69" t="s">
        <v>50</v>
      </c>
      <c r="F9" s="70" t="s">
        <v>47</v>
      </c>
      <c r="G9" s="71" t="s">
        <v>48</v>
      </c>
      <c r="H9" s="71" t="s">
        <v>49</v>
      </c>
      <c r="I9" s="72">
        <v>114</v>
      </c>
      <c r="J9" s="43">
        <f>0</f>
        <v>0</v>
      </c>
      <c r="K9" s="14">
        <f t="shared" si="0"/>
        <v>0</v>
      </c>
      <c r="L9" s="44" t="str">
        <f t="shared" si="1"/>
        <v>OK</v>
      </c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6" s="39" customFormat="1" ht="63" customHeight="1" x14ac:dyDescent="0.2">
      <c r="A10" s="25">
        <v>7</v>
      </c>
      <c r="B10" s="60" t="s">
        <v>42</v>
      </c>
      <c r="C10" s="61" t="s">
        <v>43</v>
      </c>
      <c r="D10" s="62" t="s">
        <v>57</v>
      </c>
      <c r="E10" s="73" t="s">
        <v>51</v>
      </c>
      <c r="F10" s="74" t="s">
        <v>52</v>
      </c>
      <c r="G10" s="75" t="s">
        <v>53</v>
      </c>
      <c r="H10" s="75" t="s">
        <v>54</v>
      </c>
      <c r="I10" s="76">
        <v>470</v>
      </c>
      <c r="J10" s="43">
        <f>0</f>
        <v>0</v>
      </c>
      <c r="K10" s="14">
        <f t="shared" si="0"/>
        <v>0</v>
      </c>
      <c r="L10" s="44" t="str">
        <f t="shared" si="1"/>
        <v>OK</v>
      </c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26" ht="74.25" customHeight="1" x14ac:dyDescent="0.3">
      <c r="A11" s="24">
        <v>8</v>
      </c>
      <c r="B11" s="66" t="s">
        <v>44</v>
      </c>
      <c r="C11" s="67" t="s">
        <v>45</v>
      </c>
      <c r="D11" s="68" t="s">
        <v>57</v>
      </c>
      <c r="E11" s="67" t="s">
        <v>55</v>
      </c>
      <c r="F11" s="70" t="s">
        <v>32</v>
      </c>
      <c r="G11" s="71" t="s">
        <v>33</v>
      </c>
      <c r="H11" s="71" t="s">
        <v>34</v>
      </c>
      <c r="I11" s="72">
        <v>25500</v>
      </c>
      <c r="J11" s="43">
        <f>0</f>
        <v>0</v>
      </c>
      <c r="K11" s="14">
        <f t="shared" si="0"/>
        <v>0</v>
      </c>
      <c r="L11" s="44" t="str">
        <f t="shared" si="1"/>
        <v>OK</v>
      </c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6" x14ac:dyDescent="0.3">
      <c r="M12" s="82">
        <f>SUMPRODUCT($I$6:$I$11,M6:M11)</f>
        <v>0</v>
      </c>
      <c r="N12" s="82">
        <f t="shared" ref="N12:Z12" si="2">SUMPRODUCT($I$6:$I$11,N6:N11)</f>
        <v>0</v>
      </c>
      <c r="O12" s="82">
        <f t="shared" si="2"/>
        <v>0</v>
      </c>
      <c r="P12" s="82">
        <f t="shared" si="2"/>
        <v>0</v>
      </c>
      <c r="Q12" s="82">
        <f t="shared" si="2"/>
        <v>0</v>
      </c>
      <c r="R12" s="82">
        <f t="shared" si="2"/>
        <v>0</v>
      </c>
      <c r="S12" s="82">
        <f t="shared" si="2"/>
        <v>0</v>
      </c>
      <c r="T12" s="82">
        <f t="shared" si="2"/>
        <v>0</v>
      </c>
      <c r="U12" s="82">
        <f t="shared" si="2"/>
        <v>0</v>
      </c>
      <c r="V12" s="82">
        <f t="shared" si="2"/>
        <v>0</v>
      </c>
      <c r="W12" s="82">
        <f t="shared" si="2"/>
        <v>0</v>
      </c>
      <c r="X12" s="82">
        <f t="shared" si="2"/>
        <v>0</v>
      </c>
      <c r="Y12" s="82">
        <f t="shared" si="2"/>
        <v>0</v>
      </c>
      <c r="Z12" s="82">
        <f t="shared" si="2"/>
        <v>0</v>
      </c>
    </row>
    <row r="14" spans="1:26" x14ac:dyDescent="0.3">
      <c r="C14" s="83"/>
    </row>
    <row r="15" spans="1:26" x14ac:dyDescent="0.3">
      <c r="C15" s="85"/>
    </row>
    <row r="16" spans="1:26" x14ac:dyDescent="0.3">
      <c r="C16" s="83"/>
    </row>
  </sheetData>
  <mergeCells count="20">
    <mergeCell ref="B4:I4"/>
    <mergeCell ref="B5:I5"/>
    <mergeCell ref="W1:W2"/>
    <mergeCell ref="X1:X2"/>
    <mergeCell ref="Y1:Y2"/>
    <mergeCell ref="Z1:Z2"/>
    <mergeCell ref="U1:U2"/>
    <mergeCell ref="V1:V2"/>
    <mergeCell ref="S1:S2"/>
    <mergeCell ref="T1:T2"/>
    <mergeCell ref="R1:R2"/>
    <mergeCell ref="P1:P2"/>
    <mergeCell ref="Q1:Q2"/>
    <mergeCell ref="A1:B1"/>
    <mergeCell ref="A2:L2"/>
    <mergeCell ref="O1:O2"/>
    <mergeCell ref="N1:N2"/>
    <mergeCell ref="M1:M2"/>
    <mergeCell ref="C1:F1"/>
    <mergeCell ref="G1:L1"/>
  </mergeCells>
  <conditionalFormatting sqref="M4:Z11">
    <cfRule type="cellIs" dxfId="1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6"/>
  <sheetViews>
    <sheetView zoomScale="80" zoomScaleNormal="80" workbookViewId="0">
      <selection activeCell="M8" sqref="M8:M10"/>
    </sheetView>
  </sheetViews>
  <sheetFormatPr defaultColWidth="9.75" defaultRowHeight="16.3" x14ac:dyDescent="0.3"/>
  <cols>
    <col min="1" max="1" width="6.25" style="77" customWidth="1"/>
    <col min="2" max="2" width="32.625" style="78" customWidth="1"/>
    <col min="3" max="3" width="53.875" style="78" bestFit="1" customWidth="1"/>
    <col min="4" max="4" width="14.625" style="78" customWidth="1"/>
    <col min="5" max="5" width="19" style="78" customWidth="1"/>
    <col min="6" max="6" width="9.25" style="78" customWidth="1"/>
    <col min="7" max="7" width="13.875" style="78" customWidth="1"/>
    <col min="8" max="8" width="15" style="78" customWidth="1"/>
    <col min="9" max="9" width="13.75" style="39" bestFit="1" customWidth="1"/>
    <col min="10" max="10" width="13.25" style="79" customWidth="1"/>
    <col min="11" max="11" width="13.25" style="80" customWidth="1"/>
    <col min="12" max="12" width="12.625" style="81" customWidth="1"/>
    <col min="13" max="13" width="14.125" style="84" customWidth="1"/>
    <col min="14" max="14" width="13.875" style="84" customWidth="1"/>
    <col min="15" max="15" width="15" style="84" customWidth="1"/>
    <col min="16" max="16" width="14.25" style="84" customWidth="1"/>
    <col min="17" max="17" width="15.25" style="84" customWidth="1"/>
    <col min="18" max="19" width="14.375" style="84" customWidth="1"/>
    <col min="20" max="20" width="14.625" style="84" customWidth="1"/>
    <col min="21" max="21" width="14.75" style="84" customWidth="1"/>
    <col min="22" max="22" width="14.25" style="84" customWidth="1"/>
    <col min="23" max="23" width="14.375" style="84" customWidth="1"/>
    <col min="24" max="24" width="12.25" style="84" customWidth="1"/>
    <col min="25" max="25" width="11.75" style="84" customWidth="1"/>
    <col min="26" max="26" width="13.75" style="31" customWidth="1"/>
    <col min="27" max="16384" width="9.75" style="31"/>
  </cols>
  <sheetData>
    <row r="1" spans="1:26" ht="50.3" customHeight="1" x14ac:dyDescent="0.3">
      <c r="A1" s="27" t="s">
        <v>24</v>
      </c>
      <c r="B1" s="28"/>
      <c r="C1" s="27" t="s">
        <v>25</v>
      </c>
      <c r="D1" s="29"/>
      <c r="E1" s="29"/>
      <c r="F1" s="28"/>
      <c r="G1" s="27" t="s">
        <v>26</v>
      </c>
      <c r="H1" s="29"/>
      <c r="I1" s="29"/>
      <c r="J1" s="29"/>
      <c r="K1" s="29"/>
      <c r="L1" s="28"/>
      <c r="M1" s="30" t="s">
        <v>27</v>
      </c>
      <c r="N1" s="30" t="s">
        <v>27</v>
      </c>
      <c r="O1" s="30" t="s">
        <v>27</v>
      </c>
      <c r="P1" s="30" t="s">
        <v>27</v>
      </c>
      <c r="Q1" s="30" t="s">
        <v>27</v>
      </c>
      <c r="R1" s="30" t="s">
        <v>27</v>
      </c>
      <c r="S1" s="30" t="s">
        <v>27</v>
      </c>
      <c r="T1" s="30" t="s">
        <v>27</v>
      </c>
      <c r="U1" s="30" t="s">
        <v>27</v>
      </c>
      <c r="V1" s="30" t="s">
        <v>27</v>
      </c>
      <c r="W1" s="30" t="s">
        <v>27</v>
      </c>
      <c r="X1" s="30" t="s">
        <v>27</v>
      </c>
      <c r="Y1" s="30" t="s">
        <v>27</v>
      </c>
      <c r="Z1" s="30" t="s">
        <v>27</v>
      </c>
    </row>
    <row r="2" spans="1:26" ht="21.75" customHeight="1" x14ac:dyDescent="0.3">
      <c r="A2" s="27" t="s">
        <v>60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8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s="39" customFormat="1" ht="63" customHeight="1" x14ac:dyDescent="0.2">
      <c r="A3" s="32" t="s">
        <v>3</v>
      </c>
      <c r="B3" s="32" t="s">
        <v>19</v>
      </c>
      <c r="C3" s="33" t="s">
        <v>15</v>
      </c>
      <c r="D3" s="33" t="s">
        <v>4</v>
      </c>
      <c r="E3" s="33" t="s">
        <v>21</v>
      </c>
      <c r="F3" s="33" t="s">
        <v>16</v>
      </c>
      <c r="G3" s="33" t="s">
        <v>17</v>
      </c>
      <c r="H3" s="33" t="s">
        <v>18</v>
      </c>
      <c r="I3" s="34" t="s">
        <v>1</v>
      </c>
      <c r="J3" s="35" t="s">
        <v>6</v>
      </c>
      <c r="K3" s="36" t="s">
        <v>0</v>
      </c>
      <c r="L3" s="37" t="s">
        <v>2</v>
      </c>
      <c r="M3" s="38" t="s">
        <v>56</v>
      </c>
      <c r="N3" s="38" t="s">
        <v>56</v>
      </c>
      <c r="O3" s="38" t="s">
        <v>56</v>
      </c>
      <c r="P3" s="38" t="s">
        <v>56</v>
      </c>
      <c r="Q3" s="38" t="s">
        <v>56</v>
      </c>
      <c r="R3" s="38" t="s">
        <v>56</v>
      </c>
      <c r="S3" s="38" t="s">
        <v>56</v>
      </c>
      <c r="T3" s="38" t="s">
        <v>56</v>
      </c>
      <c r="U3" s="38" t="s">
        <v>56</v>
      </c>
      <c r="V3" s="38" t="s">
        <v>56</v>
      </c>
      <c r="W3" s="38" t="s">
        <v>56</v>
      </c>
      <c r="X3" s="38" t="s">
        <v>56</v>
      </c>
      <c r="Y3" s="38" t="s">
        <v>56</v>
      </c>
      <c r="Z3" s="38" t="s">
        <v>56</v>
      </c>
    </row>
    <row r="4" spans="1:26" s="39" customFormat="1" ht="18.350000000000001" customHeight="1" x14ac:dyDescent="0.2">
      <c r="A4" s="23">
        <v>1</v>
      </c>
      <c r="B4" s="40" t="s">
        <v>35</v>
      </c>
      <c r="C4" s="41"/>
      <c r="D4" s="41"/>
      <c r="E4" s="41"/>
      <c r="F4" s="41"/>
      <c r="G4" s="41"/>
      <c r="H4" s="41"/>
      <c r="I4" s="42"/>
      <c r="J4" s="43">
        <v>0</v>
      </c>
      <c r="K4" s="14">
        <f t="shared" ref="K4:K11" si="0">J4-(SUM(M4:Y4))</f>
        <v>0</v>
      </c>
      <c r="L4" s="44" t="str">
        <f t="shared" ref="L4:L11" si="1">IF(K4&lt;0,"ATENÇÃO","OK")</f>
        <v>OK</v>
      </c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spans="1:26" s="39" customFormat="1" ht="19.05" customHeight="1" x14ac:dyDescent="0.2">
      <c r="A5" s="23">
        <v>2</v>
      </c>
      <c r="B5" s="40" t="s">
        <v>35</v>
      </c>
      <c r="C5" s="41"/>
      <c r="D5" s="41"/>
      <c r="E5" s="41"/>
      <c r="F5" s="41"/>
      <c r="G5" s="41"/>
      <c r="H5" s="41"/>
      <c r="I5" s="42"/>
      <c r="J5" s="43">
        <v>0</v>
      </c>
      <c r="K5" s="14">
        <f>J5-(SUM(M5:Y5))</f>
        <v>0</v>
      </c>
      <c r="L5" s="44" t="str">
        <f t="shared" si="1"/>
        <v>OK</v>
      </c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spans="1:26" s="39" customFormat="1" ht="63" customHeight="1" x14ac:dyDescent="0.2">
      <c r="A6" s="25">
        <v>3</v>
      </c>
      <c r="B6" s="86" t="s">
        <v>29</v>
      </c>
      <c r="C6" s="73" t="s">
        <v>30</v>
      </c>
      <c r="D6" s="62" t="s">
        <v>57</v>
      </c>
      <c r="E6" s="73" t="s">
        <v>31</v>
      </c>
      <c r="F6" s="87" t="s">
        <v>32</v>
      </c>
      <c r="G6" s="88" t="s">
        <v>33</v>
      </c>
      <c r="H6" s="88" t="s">
        <v>34</v>
      </c>
      <c r="I6" s="89">
        <v>8500</v>
      </c>
      <c r="J6" s="43">
        <f>0</f>
        <v>0</v>
      </c>
      <c r="K6" s="14">
        <f>J6-(SUM(M6:Y6))</f>
        <v>0</v>
      </c>
      <c r="L6" s="44" t="str">
        <f t="shared" si="1"/>
        <v>OK</v>
      </c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spans="1:26" s="39" customFormat="1" ht="63" customHeight="1" x14ac:dyDescent="0.2">
      <c r="A7" s="26">
        <v>4</v>
      </c>
      <c r="B7" s="66" t="s">
        <v>20</v>
      </c>
      <c r="C7" s="67" t="s">
        <v>36</v>
      </c>
      <c r="D7" s="68" t="s">
        <v>57</v>
      </c>
      <c r="E7" s="69" t="s">
        <v>37</v>
      </c>
      <c r="F7" s="90" t="s">
        <v>32</v>
      </c>
      <c r="G7" s="91" t="s">
        <v>33</v>
      </c>
      <c r="H7" s="91" t="s">
        <v>34</v>
      </c>
      <c r="I7" s="72">
        <v>5352.34</v>
      </c>
      <c r="J7" s="43">
        <f>0</f>
        <v>0</v>
      </c>
      <c r="K7" s="14">
        <f t="shared" si="0"/>
        <v>0</v>
      </c>
      <c r="L7" s="44" t="str">
        <f t="shared" si="1"/>
        <v>OK</v>
      </c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spans="1:26" s="39" customFormat="1" ht="63" customHeight="1" x14ac:dyDescent="0.2">
      <c r="A8" s="12">
        <v>5</v>
      </c>
      <c r="B8" s="95" t="s">
        <v>38</v>
      </c>
      <c r="C8" s="96" t="s">
        <v>39</v>
      </c>
      <c r="D8" s="48" t="s">
        <v>57</v>
      </c>
      <c r="E8" s="96" t="s">
        <v>46</v>
      </c>
      <c r="F8" s="97" t="s">
        <v>47</v>
      </c>
      <c r="G8" s="98" t="s">
        <v>48</v>
      </c>
      <c r="H8" s="98" t="s">
        <v>49</v>
      </c>
      <c r="I8" s="99">
        <v>160</v>
      </c>
      <c r="J8" s="52">
        <f>10</f>
        <v>10</v>
      </c>
      <c r="K8" s="14">
        <f t="shared" si="0"/>
        <v>10</v>
      </c>
      <c r="L8" s="44" t="str">
        <f t="shared" si="1"/>
        <v>OK</v>
      </c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26" s="39" customFormat="1" ht="63" customHeight="1" x14ac:dyDescent="0.2">
      <c r="A9" s="11">
        <v>6</v>
      </c>
      <c r="B9" s="53" t="s">
        <v>40</v>
      </c>
      <c r="C9" s="54" t="s">
        <v>41</v>
      </c>
      <c r="D9" s="55" t="s">
        <v>57</v>
      </c>
      <c r="E9" s="56" t="s">
        <v>50</v>
      </c>
      <c r="F9" s="93" t="s">
        <v>47</v>
      </c>
      <c r="G9" s="94" t="s">
        <v>48</v>
      </c>
      <c r="H9" s="94" t="s">
        <v>49</v>
      </c>
      <c r="I9" s="59">
        <v>114</v>
      </c>
      <c r="J9" s="52">
        <f>10</f>
        <v>10</v>
      </c>
      <c r="K9" s="14">
        <f t="shared" si="0"/>
        <v>10</v>
      </c>
      <c r="L9" s="44" t="str">
        <f t="shared" si="1"/>
        <v>OK</v>
      </c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6" s="39" customFormat="1" ht="63" customHeight="1" x14ac:dyDescent="0.2">
      <c r="A10" s="12">
        <v>7</v>
      </c>
      <c r="B10" s="95" t="s">
        <v>42</v>
      </c>
      <c r="C10" s="96" t="s">
        <v>43</v>
      </c>
      <c r="D10" s="48" t="s">
        <v>57</v>
      </c>
      <c r="E10" s="47" t="s">
        <v>51</v>
      </c>
      <c r="F10" s="100" t="s">
        <v>52</v>
      </c>
      <c r="G10" s="101" t="s">
        <v>53</v>
      </c>
      <c r="H10" s="101" t="s">
        <v>54</v>
      </c>
      <c r="I10" s="102">
        <v>470</v>
      </c>
      <c r="J10" s="52">
        <f>4</f>
        <v>4</v>
      </c>
      <c r="K10" s="14">
        <f t="shared" si="0"/>
        <v>4</v>
      </c>
      <c r="L10" s="44" t="str">
        <f t="shared" si="1"/>
        <v>OK</v>
      </c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26" ht="74.25" customHeight="1" x14ac:dyDescent="0.3">
      <c r="A11" s="24">
        <v>8</v>
      </c>
      <c r="B11" s="66" t="s">
        <v>44</v>
      </c>
      <c r="C11" s="67" t="s">
        <v>45</v>
      </c>
      <c r="D11" s="68" t="s">
        <v>57</v>
      </c>
      <c r="E11" s="67" t="s">
        <v>55</v>
      </c>
      <c r="F11" s="70" t="s">
        <v>32</v>
      </c>
      <c r="G11" s="71" t="s">
        <v>33</v>
      </c>
      <c r="H11" s="71" t="s">
        <v>34</v>
      </c>
      <c r="I11" s="72">
        <v>25500</v>
      </c>
      <c r="J11" s="43">
        <f>0</f>
        <v>0</v>
      </c>
      <c r="K11" s="14">
        <f t="shared" si="0"/>
        <v>0</v>
      </c>
      <c r="L11" s="44" t="str">
        <f t="shared" si="1"/>
        <v>OK</v>
      </c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6" x14ac:dyDescent="0.3">
      <c r="M12" s="82">
        <f>SUMPRODUCT($I$6:$I$11,M6:M11)</f>
        <v>0</v>
      </c>
      <c r="N12" s="82">
        <f t="shared" ref="N12:Z12" si="2">SUMPRODUCT($I$6:$I$11,N6:N11)</f>
        <v>0</v>
      </c>
      <c r="O12" s="82">
        <f t="shared" si="2"/>
        <v>0</v>
      </c>
      <c r="P12" s="82">
        <f t="shared" si="2"/>
        <v>0</v>
      </c>
      <c r="Q12" s="82">
        <f t="shared" si="2"/>
        <v>0</v>
      </c>
      <c r="R12" s="82">
        <f t="shared" si="2"/>
        <v>0</v>
      </c>
      <c r="S12" s="82">
        <f t="shared" si="2"/>
        <v>0</v>
      </c>
      <c r="T12" s="82">
        <f t="shared" si="2"/>
        <v>0</v>
      </c>
      <c r="U12" s="82">
        <f t="shared" si="2"/>
        <v>0</v>
      </c>
      <c r="V12" s="82">
        <f t="shared" si="2"/>
        <v>0</v>
      </c>
      <c r="W12" s="82">
        <f t="shared" si="2"/>
        <v>0</v>
      </c>
      <c r="X12" s="82">
        <f t="shared" si="2"/>
        <v>0</v>
      </c>
      <c r="Y12" s="82">
        <f t="shared" si="2"/>
        <v>0</v>
      </c>
      <c r="Z12" s="82">
        <f t="shared" si="2"/>
        <v>0</v>
      </c>
    </row>
    <row r="14" spans="1:26" x14ac:dyDescent="0.3">
      <c r="C14" s="83"/>
    </row>
    <row r="15" spans="1:26" x14ac:dyDescent="0.3">
      <c r="C15" s="85"/>
    </row>
    <row r="16" spans="1:26" x14ac:dyDescent="0.3">
      <c r="C16" s="83"/>
    </row>
  </sheetData>
  <mergeCells count="20">
    <mergeCell ref="B4:I4"/>
    <mergeCell ref="B5:I5"/>
    <mergeCell ref="X1:X2"/>
    <mergeCell ref="Y1:Y2"/>
    <mergeCell ref="Z1:Z2"/>
    <mergeCell ref="V1:V2"/>
    <mergeCell ref="W1:W2"/>
    <mergeCell ref="T1:T2"/>
    <mergeCell ref="U1:U2"/>
    <mergeCell ref="S1:S2"/>
    <mergeCell ref="R1:R2"/>
    <mergeCell ref="O1:O2"/>
    <mergeCell ref="P1:P2"/>
    <mergeCell ref="N1:N2"/>
    <mergeCell ref="Q1:Q2"/>
    <mergeCell ref="A1:B1"/>
    <mergeCell ref="A2:L2"/>
    <mergeCell ref="M1:M2"/>
    <mergeCell ref="C1:F1"/>
    <mergeCell ref="G1:L1"/>
  </mergeCells>
  <conditionalFormatting sqref="M4:Z11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0"/>
  <sheetViews>
    <sheetView zoomScale="80" zoomScaleNormal="80" workbookViewId="0">
      <selection activeCell="G20" sqref="G20:K20"/>
    </sheetView>
  </sheetViews>
  <sheetFormatPr defaultColWidth="9.75" defaultRowHeight="16.3" x14ac:dyDescent="0.3"/>
  <cols>
    <col min="1" max="1" width="14.625" style="77" customWidth="1"/>
    <col min="2" max="2" width="30.25" style="78" customWidth="1"/>
    <col min="3" max="3" width="53.875" style="78" bestFit="1" customWidth="1"/>
    <col min="4" max="4" width="15.75" style="78" customWidth="1"/>
    <col min="5" max="5" width="18.375" style="78" customWidth="1"/>
    <col min="6" max="6" width="14.625" style="39" customWidth="1"/>
    <col min="7" max="7" width="13.625" style="79" customWidth="1"/>
    <col min="8" max="8" width="13.25" style="80" customWidth="1"/>
    <col min="9" max="9" width="15" style="81" bestFit="1" customWidth="1"/>
    <col min="10" max="10" width="16.625" style="31" bestFit="1" customWidth="1"/>
    <col min="11" max="11" width="19.125" style="31" customWidth="1"/>
    <col min="12" max="16384" width="9.75" style="31"/>
  </cols>
  <sheetData>
    <row r="1" spans="1:11" ht="32.299999999999997" customHeight="1" x14ac:dyDescent="0.3">
      <c r="A1" s="103" t="s">
        <v>24</v>
      </c>
      <c r="B1" s="104"/>
      <c r="C1" s="103" t="s">
        <v>25</v>
      </c>
      <c r="D1" s="105"/>
      <c r="E1" s="105"/>
      <c r="F1" s="104"/>
      <c r="G1" s="103" t="s">
        <v>26</v>
      </c>
      <c r="H1" s="105"/>
      <c r="I1" s="105"/>
      <c r="J1" s="105"/>
      <c r="K1" s="104"/>
    </row>
    <row r="2" spans="1:11" ht="29.25" customHeight="1" x14ac:dyDescent="0.3">
      <c r="A2" s="103" t="s">
        <v>14</v>
      </c>
      <c r="B2" s="105"/>
      <c r="C2" s="105"/>
      <c r="D2" s="105"/>
      <c r="E2" s="105"/>
      <c r="F2" s="105"/>
      <c r="G2" s="105"/>
      <c r="H2" s="105"/>
      <c r="I2" s="105"/>
      <c r="J2" s="105"/>
      <c r="K2" s="104"/>
    </row>
    <row r="3" spans="1:11" s="39" customFormat="1" ht="59.95" customHeight="1" x14ac:dyDescent="0.2">
      <c r="A3" s="106" t="s">
        <v>3</v>
      </c>
      <c r="B3" s="106" t="s">
        <v>19</v>
      </c>
      <c r="C3" s="107" t="s">
        <v>15</v>
      </c>
      <c r="D3" s="107" t="s">
        <v>4</v>
      </c>
      <c r="E3" s="107" t="s">
        <v>21</v>
      </c>
      <c r="F3" s="108" t="s">
        <v>1</v>
      </c>
      <c r="G3" s="109" t="s">
        <v>6</v>
      </c>
      <c r="H3" s="110" t="s">
        <v>13</v>
      </c>
      <c r="I3" s="111" t="s">
        <v>5</v>
      </c>
      <c r="J3" s="112" t="s">
        <v>7</v>
      </c>
      <c r="K3" s="112" t="s">
        <v>8</v>
      </c>
    </row>
    <row r="4" spans="1:11" s="39" customFormat="1" ht="59.95" hidden="1" customHeight="1" x14ac:dyDescent="0.2">
      <c r="A4" s="12">
        <v>1</v>
      </c>
      <c r="B4" s="95" t="s">
        <v>23</v>
      </c>
      <c r="C4" s="96" t="s">
        <v>61</v>
      </c>
      <c r="D4" s="115" t="s">
        <v>22</v>
      </c>
      <c r="E4" s="47" t="s">
        <v>62</v>
      </c>
      <c r="F4" s="116">
        <v>5467.57</v>
      </c>
      <c r="G4" s="13" t="e">
        <f>CEART!J4+#REF!+#REF!+#REF!+#REF!+CEAVI!J4+CEO!J4+CERES!J4+#REF!+#REF!</f>
        <v>#REF!</v>
      </c>
      <c r="H4" s="14" t="e">
        <f>(CEART!J4-CEART!K4)+(#REF!-#REF!)+(#REF!-#REF!)+(#REF!-#REF!)+(#REF!-#REF!)+(CEAVI!J4-CEAVI!K4)+(CEO!J4-CEO!K4)+(CERES!J4-CERES!K4)+(#REF!-#REF!)+(#REF!-#REF!)</f>
        <v>#REF!</v>
      </c>
      <c r="I4" s="15" t="e">
        <f t="shared" ref="I4:I10" si="0">G4-H4</f>
        <v>#REF!</v>
      </c>
      <c r="J4" s="16" t="e">
        <f t="shared" ref="J4" si="1">F4*G4</f>
        <v>#REF!</v>
      </c>
      <c r="K4" s="17" t="e">
        <f t="shared" ref="K4:K10" si="2">H4*F4</f>
        <v>#REF!</v>
      </c>
    </row>
    <row r="5" spans="1:11" s="39" customFormat="1" ht="59.95" customHeight="1" x14ac:dyDescent="0.2">
      <c r="A5" s="11">
        <v>3</v>
      </c>
      <c r="B5" s="53" t="s">
        <v>29</v>
      </c>
      <c r="C5" s="54" t="s">
        <v>30</v>
      </c>
      <c r="D5" s="117" t="s">
        <v>57</v>
      </c>
      <c r="E5" s="56" t="s">
        <v>31</v>
      </c>
      <c r="F5" s="118">
        <v>8500</v>
      </c>
      <c r="G5" s="13">
        <f>SUM(CEART!J6+CEAVI!J6+CEO!J6+CERES!J6)</f>
        <v>5</v>
      </c>
      <c r="H5" s="14">
        <f>SUM(CEART!J6-CEART!K6+CEAVI!J6-CEAVI!K6+CEO!J6-CEO!K6+CERES!J6-CERES!K6)</f>
        <v>0</v>
      </c>
      <c r="I5" s="15">
        <f t="shared" si="0"/>
        <v>5</v>
      </c>
      <c r="J5" s="16">
        <f>F5*G5</f>
        <v>42500</v>
      </c>
      <c r="K5" s="17">
        <f t="shared" si="2"/>
        <v>0</v>
      </c>
    </row>
    <row r="6" spans="1:11" s="39" customFormat="1" ht="59.95" customHeight="1" x14ac:dyDescent="0.2">
      <c r="A6" s="12">
        <v>4</v>
      </c>
      <c r="B6" s="95" t="s">
        <v>20</v>
      </c>
      <c r="C6" s="96" t="s">
        <v>36</v>
      </c>
      <c r="D6" s="115" t="s">
        <v>57</v>
      </c>
      <c r="E6" s="96" t="s">
        <v>37</v>
      </c>
      <c r="F6" s="116">
        <v>5352.34</v>
      </c>
      <c r="G6" s="13">
        <f>SUM(CEART!J7+CEAVI!J7+CEO!J7+CERES!J7)</f>
        <v>20</v>
      </c>
      <c r="H6" s="14">
        <f>SUM(CEART!J7-CEART!K7+CEAVI!J7-CEAVI!K7+CEO!J7-CEO!K7+CERES!J7-CERES!K7)</f>
        <v>0</v>
      </c>
      <c r="I6" s="15">
        <f t="shared" si="0"/>
        <v>20</v>
      </c>
      <c r="J6" s="16">
        <f t="shared" ref="J6:J10" si="3">F6*G6</f>
        <v>107046.8</v>
      </c>
      <c r="K6" s="17">
        <f t="shared" si="2"/>
        <v>0</v>
      </c>
    </row>
    <row r="7" spans="1:11" s="39" customFormat="1" ht="59.95" customHeight="1" x14ac:dyDescent="0.2">
      <c r="A7" s="11">
        <v>5</v>
      </c>
      <c r="B7" s="53" t="s">
        <v>38</v>
      </c>
      <c r="C7" s="54" t="s">
        <v>39</v>
      </c>
      <c r="D7" s="117" t="s">
        <v>57</v>
      </c>
      <c r="E7" s="56" t="s">
        <v>46</v>
      </c>
      <c r="F7" s="118">
        <v>160</v>
      </c>
      <c r="G7" s="13">
        <f>SUM(CEART!J8+CEAVI!J8+CEO!J8+CERES!J8)</f>
        <v>10</v>
      </c>
      <c r="H7" s="14">
        <f>SUM(CEART!J8-CEART!K8+CEAVI!J8-CEAVI!K8+CEO!J8-CEO!K8+CERES!J8-CERES!K8)</f>
        <v>0</v>
      </c>
      <c r="I7" s="15">
        <f t="shared" si="0"/>
        <v>10</v>
      </c>
      <c r="J7" s="16">
        <f t="shared" si="3"/>
        <v>1600</v>
      </c>
      <c r="K7" s="17">
        <f t="shared" si="2"/>
        <v>0</v>
      </c>
    </row>
    <row r="8" spans="1:11" s="39" customFormat="1" ht="59.95" customHeight="1" x14ac:dyDescent="0.2">
      <c r="A8" s="12">
        <v>6</v>
      </c>
      <c r="B8" s="95" t="s">
        <v>40</v>
      </c>
      <c r="C8" s="122" t="s">
        <v>41</v>
      </c>
      <c r="D8" s="115" t="s">
        <v>57</v>
      </c>
      <c r="E8" s="47" t="s">
        <v>50</v>
      </c>
      <c r="F8" s="123">
        <v>114</v>
      </c>
      <c r="G8" s="13">
        <f>SUM(CEART!J9+CEAVI!J9+CEO!J9+CERES!J9)</f>
        <v>10</v>
      </c>
      <c r="H8" s="14">
        <f>SUM(CEART!J9-CEART!K9+CEAVI!J9-CEAVI!K9+CEO!J9-CEO!K9+CERES!J9-CERES!K9)</f>
        <v>0</v>
      </c>
      <c r="I8" s="15">
        <f t="shared" si="0"/>
        <v>10</v>
      </c>
      <c r="J8" s="16">
        <f t="shared" si="3"/>
        <v>1140</v>
      </c>
      <c r="K8" s="17">
        <f t="shared" si="2"/>
        <v>0</v>
      </c>
    </row>
    <row r="9" spans="1:11" s="39" customFormat="1" ht="59.95" customHeight="1" x14ac:dyDescent="0.2">
      <c r="A9" s="119">
        <v>7</v>
      </c>
      <c r="B9" s="120" t="s">
        <v>42</v>
      </c>
      <c r="C9" s="121" t="s">
        <v>43</v>
      </c>
      <c r="D9" s="117" t="s">
        <v>57</v>
      </c>
      <c r="E9" s="56" t="s">
        <v>51</v>
      </c>
      <c r="F9" s="118">
        <v>470</v>
      </c>
      <c r="G9" s="13">
        <f>SUM(CEART!J10+CEAVI!J10+CEO!J10+CERES!J10)</f>
        <v>4</v>
      </c>
      <c r="H9" s="14">
        <f>SUM(CEART!J10-CEART!K10+CEAVI!J10-CEAVI!K10+CEO!J10-CEO!K10+CERES!J10-CERES!K10)</f>
        <v>0</v>
      </c>
      <c r="I9" s="15">
        <f t="shared" si="0"/>
        <v>4</v>
      </c>
      <c r="J9" s="16">
        <f t="shared" si="3"/>
        <v>1880</v>
      </c>
      <c r="K9" s="17">
        <f t="shared" si="2"/>
        <v>0</v>
      </c>
    </row>
    <row r="10" spans="1:11" ht="100.55" customHeight="1" x14ac:dyDescent="0.3">
      <c r="A10" s="18">
        <v>8</v>
      </c>
      <c r="B10" s="95" t="s">
        <v>44</v>
      </c>
      <c r="C10" s="96" t="s">
        <v>45</v>
      </c>
      <c r="D10" s="115" t="s">
        <v>57</v>
      </c>
      <c r="E10" s="96" t="s">
        <v>55</v>
      </c>
      <c r="F10" s="116">
        <v>25500</v>
      </c>
      <c r="G10" s="13">
        <f>SUM(CEART!J11+CEAVI!J11+CEO!J11+CERES!J11)</f>
        <v>2</v>
      </c>
      <c r="H10" s="14">
        <f>SUM(CEART!J11-CEART!K11+CEAVI!J11-CEAVI!K11+CEO!J11-CEO!K11+CERES!J11-CERES!K11)</f>
        <v>0</v>
      </c>
      <c r="I10" s="15">
        <f t="shared" si="0"/>
        <v>2</v>
      </c>
      <c r="J10" s="16">
        <f t="shared" si="3"/>
        <v>51000</v>
      </c>
      <c r="K10" s="17">
        <f t="shared" si="2"/>
        <v>0</v>
      </c>
    </row>
    <row r="11" spans="1:11" ht="30.75" customHeight="1" x14ac:dyDescent="0.3">
      <c r="I11" s="124">
        <f>SUM(I5:I10)</f>
        <v>51</v>
      </c>
      <c r="J11" s="113">
        <f>SUM(J5:J10)</f>
        <v>205166.8</v>
      </c>
      <c r="K11" s="113">
        <f>SUM(K5:K10)</f>
        <v>0</v>
      </c>
    </row>
    <row r="12" spans="1:11" x14ac:dyDescent="0.3">
      <c r="C12" s="83"/>
      <c r="E12" s="114"/>
    </row>
    <row r="13" spans="1:11" x14ac:dyDescent="0.3">
      <c r="C13" s="83"/>
      <c r="G13" s="22" t="str">
        <f>A1</f>
        <v>PROCESSO: PE 1754/2023</v>
      </c>
      <c r="H13" s="22"/>
      <c r="I13" s="22"/>
      <c r="J13" s="22"/>
      <c r="K13" s="22"/>
    </row>
    <row r="14" spans="1:11" x14ac:dyDescent="0.3">
      <c r="C14" s="83"/>
      <c r="G14" s="22" t="str">
        <f>C1</f>
        <v>OBJETO: AQUISIÇÃO DE PROJETORES MULTIMÍDIA PARA A UDESC</v>
      </c>
      <c r="H14" s="22"/>
      <c r="I14" s="22"/>
      <c r="J14" s="22"/>
      <c r="K14" s="22"/>
    </row>
    <row r="15" spans="1:11" x14ac:dyDescent="0.3">
      <c r="C15" s="83"/>
      <c r="G15" s="22" t="str">
        <f>G1</f>
        <v>VIGÊNCIA DA ATA: 01/04/2023 até 01/04/2025</v>
      </c>
      <c r="H15" s="22"/>
      <c r="I15" s="22"/>
      <c r="J15" s="22"/>
      <c r="K15" s="22"/>
    </row>
    <row r="16" spans="1:11" x14ac:dyDescent="0.3">
      <c r="C16" s="83"/>
      <c r="G16" s="5" t="s">
        <v>9</v>
      </c>
      <c r="H16" s="6"/>
      <c r="I16" s="6"/>
      <c r="J16" s="6"/>
      <c r="K16" s="1">
        <f>J11</f>
        <v>205166.8</v>
      </c>
    </row>
    <row r="17" spans="3:11" x14ac:dyDescent="0.3">
      <c r="C17" s="83"/>
      <c r="G17" s="7" t="s">
        <v>10</v>
      </c>
      <c r="H17" s="8"/>
      <c r="I17" s="8"/>
      <c r="J17" s="8"/>
      <c r="K17" s="2">
        <f>K11</f>
        <v>0</v>
      </c>
    </row>
    <row r="18" spans="3:11" x14ac:dyDescent="0.3">
      <c r="C18" s="83"/>
      <c r="G18" s="7" t="s">
        <v>11</v>
      </c>
      <c r="H18" s="8"/>
      <c r="I18" s="8"/>
      <c r="J18" s="8"/>
      <c r="K18" s="4"/>
    </row>
    <row r="19" spans="3:11" x14ac:dyDescent="0.3">
      <c r="C19" s="83"/>
      <c r="G19" s="9" t="s">
        <v>12</v>
      </c>
      <c r="H19" s="10"/>
      <c r="I19" s="10"/>
      <c r="J19" s="10"/>
      <c r="K19" s="3">
        <f>K17/K16</f>
        <v>0</v>
      </c>
    </row>
    <row r="20" spans="3:11" x14ac:dyDescent="0.3">
      <c r="G20" s="19" t="s">
        <v>63</v>
      </c>
      <c r="H20" s="20"/>
      <c r="I20" s="20"/>
      <c r="J20" s="20"/>
      <c r="K20" s="21"/>
    </row>
  </sheetData>
  <mergeCells count="8">
    <mergeCell ref="G20:K20"/>
    <mergeCell ref="G1:K1"/>
    <mergeCell ref="A2:K2"/>
    <mergeCell ref="G13:K13"/>
    <mergeCell ref="A1:B1"/>
    <mergeCell ref="C1:F1"/>
    <mergeCell ref="G14:K14"/>
    <mergeCell ref="G15:K1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CEART</vt:lpstr>
      <vt:lpstr>CEAVI</vt:lpstr>
      <vt:lpstr>CEO</vt:lpstr>
      <vt:lpstr>CERES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LETICIA KOSLOWSKY MEES MATTOS</cp:lastModifiedBy>
  <cp:lastPrinted>2014-06-04T18:55:53Z</cp:lastPrinted>
  <dcterms:created xsi:type="dcterms:W3CDTF">2010-06-19T20:43:11Z</dcterms:created>
  <dcterms:modified xsi:type="dcterms:W3CDTF">2024-04-03T20:19:01Z</dcterms:modified>
</cp:coreProperties>
</file>